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95" windowWidth="7905" windowHeight="5655" activeTab="0"/>
  </bookViews>
  <sheets>
    <sheet name="Hoja1" sheetId="1" r:id="rId1"/>
  </sheets>
  <definedNames>
    <definedName name="_xlnm.Print_Area" localSheetId="0">'Hoja1'!$A$1:$O$74</definedName>
  </definedNames>
  <calcPr fullCalcOnLoad="1"/>
</workbook>
</file>

<file path=xl/sharedStrings.xml><?xml version="1.0" encoding="utf-8"?>
<sst xmlns="http://schemas.openxmlformats.org/spreadsheetml/2006/main" count="100" uniqueCount="78">
  <si>
    <t>Quiñenco S.A.</t>
  </si>
  <si>
    <t>By Sector</t>
  </si>
  <si>
    <t>cash</t>
  </si>
  <si>
    <t>Financial</t>
  </si>
  <si>
    <t>Food &amp; Beverage</t>
  </si>
  <si>
    <t>CCU</t>
  </si>
  <si>
    <t>Habitaria</t>
  </si>
  <si>
    <t>Other assets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</si>
  <si>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</si>
  <si>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</si>
  <si>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</si>
  <si>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</si>
  <si>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</si>
  <si>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</si>
  <si>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</si>
  <si>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</si>
  <si>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</si>
  <si>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</si>
  <si>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</si>
  <si>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</si>
  <si>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</si>
  <si>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</si>
  <si>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</si>
  <si>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</si>
  <si>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</si>
  <si>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</si>
  <si>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</si>
  <si>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</si>
  <si>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</si>
  <si>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</si>
  <si>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</si>
  <si>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</si>
  <si>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</si>
  <si>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</si>
  <si>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</si>
  <si>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</si>
  <si>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</si>
  <si>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Observed US$ ex. Rt.</t>
  </si>
  <si>
    <t>Value of Investment (US$)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</si>
  <si>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</si>
  <si>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</si>
  <si>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</si>
  <si>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</si>
  <si>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</si>
  <si>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</si>
  <si>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</si>
  <si>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</si>
  <si>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</si>
  <si>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</si>
  <si>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</si>
  <si>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</si>
  <si>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</si>
  <si>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</si>
  <si>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</si>
  <si>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</si>
  <si>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</si>
  <si>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</si>
  <si>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Real Estate:</t>
  </si>
  <si>
    <t>Coporate level debt (interno consolidado)</t>
  </si>
  <si>
    <t>Company Market Cap in US$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</si>
  <si>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</si>
  <si>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</si>
  <si>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</si>
  <si>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</si>
  <si>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</si>
  <si>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</si>
  <si>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</si>
  <si>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</si>
  <si>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</si>
  <si>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</si>
  <si>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</si>
  <si>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</si>
  <si>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</si>
  <si>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SM-SAAM</t>
  </si>
  <si>
    <t>Port &amp; Shipping Services</t>
  </si>
  <si>
    <t>BV as of Jun 30, 2013 MV as of Jun 30, 2013</t>
  </si>
  <si>
    <t>as of June 30, 2013</t>
  </si>
  <si>
    <t>Invexans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</si>
</sst>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  <numFmt numFmtId="204" formatCode="#,##0.0_);\(#,##0.0\)"/>
    <numFmt numFmtId="205" formatCode="0.000%"/>
  </numFmts>
  <fonts count="4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3" xfId="0" applyNumberFormat="1" applyBorder="1" applyAlignment="1">
      <alignment/>
    </xf>
    <xf numFmtId="189" fontId="0" fillId="0" borderId="14" xfId="0" applyNumberFormat="1" applyBorder="1" applyAlignment="1">
      <alignment/>
    </xf>
    <xf numFmtId="186" fontId="0" fillId="0" borderId="15" xfId="0" applyNumberFormat="1" applyBorder="1" applyAlignment="1">
      <alignment/>
    </xf>
    <xf numFmtId="10" fontId="0" fillId="0" borderId="16" xfId="54" applyNumberFormat="1" applyFont="1" applyBorder="1" applyAlignment="1">
      <alignment/>
    </xf>
    <xf numFmtId="188" fontId="0" fillId="0" borderId="16" xfId="0" applyNumberFormat="1" applyBorder="1" applyAlignment="1">
      <alignment/>
    </xf>
    <xf numFmtId="186" fontId="0" fillId="0" borderId="17" xfId="0" applyNumberFormat="1" applyBorder="1" applyAlignment="1">
      <alignment/>
    </xf>
    <xf numFmtId="189" fontId="0" fillId="0" borderId="18" xfId="0" applyNumberFormat="1" applyBorder="1" applyAlignment="1">
      <alignment/>
    </xf>
    <xf numFmtId="10" fontId="0" fillId="33" borderId="17" xfId="54" applyNumberFormat="1" applyFon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3" fontId="0" fillId="0" borderId="16" xfId="54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right"/>
    </xf>
    <xf numFmtId="186" fontId="1" fillId="0" borderId="0" xfId="0" applyNumberFormat="1" applyFont="1" applyBorder="1" applyAlignment="1">
      <alignment/>
    </xf>
    <xf numFmtId="186" fontId="0" fillId="0" borderId="20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21" xfId="0" applyNumberFormat="1" applyFont="1" applyBorder="1" applyAlignment="1">
      <alignment/>
    </xf>
    <xf numFmtId="189" fontId="6" fillId="0" borderId="22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18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86" fontId="0" fillId="0" borderId="1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14" xfId="0" applyNumberFormat="1" applyFont="1" applyBorder="1" applyAlignment="1">
      <alignment horizontal="right"/>
    </xf>
    <xf numFmtId="10" fontId="0" fillId="0" borderId="0" xfId="54" applyNumberFormat="1" applyFon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14" xfId="0" applyNumberFormat="1" applyFill="1" applyBorder="1" applyAlignment="1">
      <alignment/>
    </xf>
    <xf numFmtId="3" fontId="0" fillId="0" borderId="0" xfId="54" applyNumberFormat="1" applyFont="1" applyBorder="1" applyAlignment="1">
      <alignment/>
    </xf>
    <xf numFmtId="195" fontId="0" fillId="0" borderId="0" xfId="54" applyNumberFormat="1" applyFont="1" applyBorder="1" applyAlignment="1">
      <alignment/>
    </xf>
    <xf numFmtId="193" fontId="0" fillId="0" borderId="0" xfId="54" applyNumberFormat="1" applyFont="1" applyBorder="1" applyAlignment="1">
      <alignment horizontal="right"/>
    </xf>
    <xf numFmtId="3" fontId="0" fillId="0" borderId="0" xfId="54" applyNumberFormat="1" applyFont="1" applyFill="1" applyBorder="1" applyAlignment="1">
      <alignment/>
    </xf>
    <xf numFmtId="3" fontId="0" fillId="0" borderId="0" xfId="54" applyNumberFormat="1" applyFont="1" applyFill="1" applyBorder="1" applyAlignment="1">
      <alignment/>
    </xf>
    <xf numFmtId="195" fontId="0" fillId="0" borderId="0" xfId="54" applyNumberFormat="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195" fontId="0" fillId="0" borderId="0" xfId="54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4" applyNumberFormat="1" applyFont="1" applyBorder="1" applyAlignment="1">
      <alignment horizontal="right"/>
    </xf>
    <xf numFmtId="188" fontId="0" fillId="0" borderId="0" xfId="0" applyNumberFormat="1" applyFill="1" applyBorder="1" applyAlignment="1">
      <alignment horizontal="right"/>
    </xf>
    <xf numFmtId="195" fontId="0" fillId="0" borderId="0" xfId="54" applyNumberFormat="1" applyFont="1" applyFill="1" applyBorder="1" applyAlignment="1">
      <alignment/>
    </xf>
    <xf numFmtId="186" fontId="0" fillId="0" borderId="24" xfId="0" applyNumberFormat="1" applyBorder="1" applyAlignment="1">
      <alignment/>
    </xf>
    <xf numFmtId="189" fontId="0" fillId="0" borderId="22" xfId="0" applyNumberFormat="1" applyBorder="1" applyAlignment="1">
      <alignment/>
    </xf>
    <xf numFmtId="186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86" fontId="4" fillId="0" borderId="13" xfId="0" applyNumberFormat="1" applyFont="1" applyBorder="1" applyAlignment="1">
      <alignment/>
    </xf>
    <xf numFmtId="186" fontId="5" fillId="0" borderId="13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 horizontal="left"/>
    </xf>
    <xf numFmtId="186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86" fontId="2" fillId="0" borderId="13" xfId="0" applyNumberFormat="1" applyFont="1" applyBorder="1" applyAlignment="1">
      <alignment/>
    </xf>
    <xf numFmtId="186" fontId="0" fillId="0" borderId="21" xfId="0" applyNumberFormat="1" applyBorder="1" applyAlignment="1">
      <alignment/>
    </xf>
    <xf numFmtId="186" fontId="6" fillId="0" borderId="11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86" fontId="2" fillId="0" borderId="25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3" fontId="0" fillId="0" borderId="20" xfId="54" applyNumberFormat="1" applyFont="1" applyFill="1" applyBorder="1" applyAlignment="1">
      <alignment/>
    </xf>
    <xf numFmtId="3" fontId="0" fillId="0" borderId="20" xfId="54" applyNumberFormat="1" applyFont="1" applyBorder="1" applyAlignment="1">
      <alignment/>
    </xf>
    <xf numFmtId="188" fontId="0" fillId="0" borderId="20" xfId="0" applyNumberFormat="1" applyBorder="1" applyAlignment="1">
      <alignment/>
    </xf>
    <xf numFmtId="189" fontId="0" fillId="0" borderId="26" xfId="0" applyNumberFormat="1" applyBorder="1" applyAlignment="1">
      <alignment/>
    </xf>
    <xf numFmtId="186" fontId="7" fillId="0" borderId="23" xfId="0" applyNumberFormat="1" applyFont="1" applyBorder="1" applyAlignment="1">
      <alignment horizontal="right"/>
    </xf>
    <xf numFmtId="186" fontId="0" fillId="0" borderId="23" xfId="0" applyNumberFormat="1" applyFill="1" applyBorder="1" applyAlignment="1">
      <alignment/>
    </xf>
    <xf numFmtId="186" fontId="0" fillId="0" borderId="23" xfId="0" applyNumberFormat="1" applyBorder="1" applyAlignment="1">
      <alignment/>
    </xf>
    <xf numFmtId="186" fontId="0" fillId="0" borderId="27" xfId="0" applyNumberFormat="1" applyFill="1" applyBorder="1" applyAlignment="1">
      <alignment/>
    </xf>
    <xf numFmtId="186" fontId="6" fillId="0" borderId="15" xfId="0" applyNumberFormat="1" applyFont="1" applyBorder="1" applyAlignment="1">
      <alignment horizontal="center"/>
    </xf>
    <xf numFmtId="186" fontId="5" fillId="0" borderId="17" xfId="0" applyNumberFormat="1" applyFont="1" applyFill="1" applyBorder="1" applyAlignment="1">
      <alignment horizontal="left"/>
    </xf>
    <xf numFmtId="186" fontId="9" fillId="0" borderId="19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7" fontId="0" fillId="34" borderId="28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0" fillId="0" borderId="23" xfId="0" applyNumberFormat="1" applyFont="1" applyFill="1" applyBorder="1" applyAlignment="1">
      <alignment/>
    </xf>
    <xf numFmtId="186" fontId="4" fillId="0" borderId="13" xfId="0" applyNumberFormat="1" applyFont="1" applyFill="1" applyBorder="1" applyAlignment="1">
      <alignment horizontal="left"/>
    </xf>
    <xf numFmtId="10" fontId="0" fillId="0" borderId="0" xfId="54" applyNumberFormat="1" applyFont="1" applyAlignment="1">
      <alignment/>
    </xf>
    <xf numFmtId="9" fontId="0" fillId="0" borderId="20" xfId="0" applyNumberFormat="1" applyBorder="1" applyAlignment="1">
      <alignment/>
    </xf>
    <xf numFmtId="186" fontId="0" fillId="0" borderId="29" xfId="0" applyNumberFormat="1" applyBorder="1" applyAlignment="1">
      <alignment horizontal="center"/>
    </xf>
    <xf numFmtId="186" fontId="0" fillId="0" borderId="12" xfId="0" applyNumberFormat="1" applyBorder="1" applyAlignment="1">
      <alignment horizontal="center"/>
    </xf>
    <xf numFmtId="186" fontId="0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tabSelected="1" zoomScale="83" zoomScaleNormal="83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6.421875" style="0" customWidth="1"/>
    <col min="2" max="2" width="22.2812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1.42187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9" max="19" width="15.28125" style="0" customWidth="1"/>
  </cols>
  <sheetData>
    <row r="1" spans="1:12" ht="15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50</v>
      </c>
      <c r="B2" s="1"/>
      <c r="C2" s="107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100" t="s">
        <v>75</v>
      </c>
      <c r="B4" s="1"/>
      <c r="C4" s="1"/>
      <c r="F4" s="1"/>
      <c r="G4" s="1"/>
      <c r="J4" s="1"/>
      <c r="K4" s="1"/>
      <c r="L4" s="1"/>
      <c r="M4" t="s">
        <v>9</v>
      </c>
      <c r="N4" s="6"/>
      <c r="O4" s="8"/>
    </row>
    <row r="5" spans="1:13" ht="13.5" thickBot="1">
      <c r="A5" s="1" t="s">
        <v>37</v>
      </c>
      <c r="B5" s="4">
        <v>507.16</v>
      </c>
      <c r="C5" s="1"/>
      <c r="D5" s="1"/>
      <c r="E5" s="1"/>
      <c r="F5" s="1"/>
      <c r="G5" s="1"/>
      <c r="J5" s="1"/>
      <c r="K5" s="1"/>
      <c r="L5" s="1"/>
      <c r="M5" s="28" t="str">
        <f>+G9</f>
        <v>as of June 30, 2013</v>
      </c>
    </row>
    <row r="6" spans="1:13" ht="12.75">
      <c r="A6" s="1" t="s">
        <v>63</v>
      </c>
      <c r="B6" s="101">
        <f>DATE(13,6,30)</f>
        <v>4930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2"/>
      <c r="K7" s="1"/>
      <c r="L7" s="1"/>
    </row>
    <row r="8" spans="1:15" ht="15">
      <c r="A8" s="75" t="s">
        <v>44</v>
      </c>
      <c r="B8" s="50" t="s">
        <v>19</v>
      </c>
      <c r="C8" s="50" t="s">
        <v>59</v>
      </c>
      <c r="D8" s="51"/>
      <c r="E8" s="51"/>
      <c r="F8" s="50" t="s">
        <v>38</v>
      </c>
      <c r="G8" s="52" t="s">
        <v>60</v>
      </c>
      <c r="H8" s="109" t="s">
        <v>61</v>
      </c>
      <c r="I8" s="110"/>
      <c r="K8" s="1"/>
      <c r="L8" s="1"/>
      <c r="M8" t="s">
        <v>1</v>
      </c>
      <c r="N8" s="6"/>
      <c r="O8" s="7"/>
    </row>
    <row r="9" spans="1:12" ht="12.75">
      <c r="A9" s="76"/>
      <c r="B9" s="54" t="s">
        <v>76</v>
      </c>
      <c r="C9" s="54" t="str">
        <f>+B9</f>
        <v>as of June 30, 2013</v>
      </c>
      <c r="D9" s="54" t="s">
        <v>17</v>
      </c>
      <c r="E9" s="54" t="s">
        <v>24</v>
      </c>
      <c r="F9" s="54" t="str">
        <f>+C9</f>
        <v>as of June 30, 2013</v>
      </c>
      <c r="G9" s="54" t="str">
        <f>+F9</f>
        <v>as of June 30, 2013</v>
      </c>
      <c r="H9" s="92" t="s">
        <v>30</v>
      </c>
      <c r="I9" s="55" t="s">
        <v>45</v>
      </c>
      <c r="K9" s="1"/>
      <c r="L9" s="1"/>
    </row>
    <row r="10" spans="1:20" ht="15">
      <c r="A10" s="103" t="s">
        <v>51</v>
      </c>
      <c r="B10" s="56"/>
      <c r="C10" s="56"/>
      <c r="D10" s="56"/>
      <c r="E10" s="56"/>
      <c r="F10" s="56"/>
      <c r="G10" s="57"/>
      <c r="H10" s="93">
        <v>120458.178</v>
      </c>
      <c r="I10" s="58">
        <f>(+H10/B$5)</f>
        <v>237.51513920656203</v>
      </c>
      <c r="K10" s="6"/>
      <c r="L10" s="3"/>
      <c r="M10" t="s">
        <v>2</v>
      </c>
      <c r="N10" s="6">
        <f>+I10</f>
        <v>237.51513920656203</v>
      </c>
      <c r="O10" s="8">
        <f>+N10/N19</f>
        <v>0.03379563417967867</v>
      </c>
      <c r="T10" s="8"/>
    </row>
    <row r="11" spans="1:20" ht="15">
      <c r="A11" s="77" t="s">
        <v>34</v>
      </c>
      <c r="B11" s="56"/>
      <c r="C11" s="56"/>
      <c r="D11" s="56"/>
      <c r="E11" s="56"/>
      <c r="F11" s="56"/>
      <c r="G11" s="57"/>
      <c r="H11" s="93"/>
      <c r="I11" s="14"/>
      <c r="K11" s="6"/>
      <c r="L11" s="1"/>
      <c r="M11" s="104" t="s">
        <v>66</v>
      </c>
      <c r="N11" s="6">
        <f>+I21</f>
        <v>216.5687109061243</v>
      </c>
      <c r="O11" s="8">
        <f aca="true" t="shared" si="0" ref="O11:O18">+N11/$N$19</f>
        <v>0.030815201729868315</v>
      </c>
      <c r="T11" s="8"/>
    </row>
    <row r="12" spans="1:20" ht="14.25">
      <c r="A12" s="78" t="s">
        <v>12</v>
      </c>
      <c r="B12" s="63">
        <v>93175043991</v>
      </c>
      <c r="C12" s="60">
        <f>+C49</f>
        <v>13470293843.008358</v>
      </c>
      <c r="D12" s="59">
        <f>+C70+98741675</f>
        <v>15352423821.5</v>
      </c>
      <c r="E12" s="56">
        <f>+D12/B12</f>
        <v>0.16476969759180288</v>
      </c>
      <c r="F12" s="72">
        <f>+C12*E12</f>
        <v>2219496242.9852114</v>
      </c>
      <c r="G12" s="57">
        <v>73.32</v>
      </c>
      <c r="H12" s="94">
        <f>+G12*D12/1000000</f>
        <v>1125639.71459238</v>
      </c>
      <c r="I12" s="14">
        <f>(+H12/B$5)</f>
        <v>2219.4962429852117</v>
      </c>
      <c r="K12" s="6"/>
      <c r="L12" s="1"/>
      <c r="M12" s="104" t="s">
        <v>74</v>
      </c>
      <c r="N12" s="5">
        <f>+I23</f>
        <v>384.56146796375896</v>
      </c>
      <c r="O12" s="8">
        <f t="shared" si="0"/>
        <v>0.05471861176647199</v>
      </c>
      <c r="T12" s="8"/>
    </row>
    <row r="13" spans="1:20" ht="14.25">
      <c r="A13" s="78"/>
      <c r="B13" s="59"/>
      <c r="C13" s="60"/>
      <c r="D13" s="59"/>
      <c r="E13" s="56"/>
      <c r="F13" s="72"/>
      <c r="G13" s="57"/>
      <c r="H13" s="94"/>
      <c r="I13" s="14">
        <f>(+H13/B$5)</f>
        <v>0</v>
      </c>
      <c r="K13" s="6"/>
      <c r="L13" s="1"/>
      <c r="M13" t="s">
        <v>3</v>
      </c>
      <c r="N13" s="6">
        <f>+I12+I14+I13</f>
        <v>3461.6120842891987</v>
      </c>
      <c r="O13" s="8">
        <f t="shared" si="0"/>
        <v>0.4925470269533062</v>
      </c>
      <c r="T13" s="8"/>
    </row>
    <row r="14" spans="1:20" ht="14.25">
      <c r="A14" s="78" t="s">
        <v>25</v>
      </c>
      <c r="B14" s="59">
        <f>+B55</f>
        <v>12138504795</v>
      </c>
      <c r="C14" s="60">
        <f>+C55</f>
        <v>4236421556.8682075</v>
      </c>
      <c r="D14" s="59">
        <f>+C74</f>
        <v>3534624218</v>
      </c>
      <c r="E14" s="56">
        <f>+D14/B14</f>
        <v>0.29119107152768564</v>
      </c>
      <c r="F14" s="72">
        <f>+F61</f>
        <v>1242115841.3039868</v>
      </c>
      <c r="G14" s="61" t="s">
        <v>29</v>
      </c>
      <c r="H14" s="94">
        <f>+F14*B5/1000000</f>
        <v>629951.47007573</v>
      </c>
      <c r="I14" s="14">
        <f>(+H14/B$5)</f>
        <v>1242.1158413039868</v>
      </c>
      <c r="J14" s="6"/>
      <c r="L14" s="1"/>
      <c r="M14" t="s">
        <v>4</v>
      </c>
      <c r="N14" s="6">
        <f>+I16</f>
        <v>1512.0022454736174</v>
      </c>
      <c r="O14" s="8">
        <f t="shared" si="0"/>
        <v>0.21514028511015998</v>
      </c>
      <c r="S14" s="104"/>
      <c r="T14" s="8"/>
    </row>
    <row r="15" spans="1:20" ht="15">
      <c r="A15" s="77" t="s">
        <v>35</v>
      </c>
      <c r="B15" s="59"/>
      <c r="C15" s="60"/>
      <c r="D15" s="59"/>
      <c r="E15" s="56"/>
      <c r="F15" s="60"/>
      <c r="G15" s="61"/>
      <c r="H15" s="94"/>
      <c r="I15" s="14"/>
      <c r="J15" s="6"/>
      <c r="L15" s="1"/>
      <c r="M15" t="s">
        <v>43</v>
      </c>
      <c r="N15" s="6">
        <f>+I19</f>
        <v>167.46700651344742</v>
      </c>
      <c r="O15" s="8">
        <f t="shared" si="0"/>
        <v>0.02382860186597306</v>
      </c>
      <c r="R15" s="104"/>
      <c r="S15" s="104"/>
      <c r="T15" s="8"/>
    </row>
    <row r="16" spans="1:20" ht="14.25">
      <c r="A16" s="78" t="s">
        <v>5</v>
      </c>
      <c r="B16" s="59">
        <v>318502872</v>
      </c>
      <c r="C16" s="60">
        <f>(+B16*G16)/B$5</f>
        <v>4574066996.460288</v>
      </c>
      <c r="D16" s="59">
        <v>105284216</v>
      </c>
      <c r="E16" s="56">
        <f>+D16/B16</f>
        <v>0.3305597068525021</v>
      </c>
      <c r="F16" s="60">
        <f>+C16*E16</f>
        <v>1512002245.4736176</v>
      </c>
      <c r="G16" s="57">
        <v>7283.4</v>
      </c>
      <c r="H16" s="94">
        <f>+G16*D16/1000000</f>
        <v>766827.0588143999</v>
      </c>
      <c r="I16" s="14">
        <f>(+H16/B$5)</f>
        <v>1512.0022454736174</v>
      </c>
      <c r="J16" s="6"/>
      <c r="L16" s="1"/>
      <c r="M16" t="s">
        <v>68</v>
      </c>
      <c r="N16" s="5">
        <f>+I25</f>
        <v>901.7233220285511</v>
      </c>
      <c r="O16" s="8">
        <f t="shared" si="0"/>
        <v>0.12830471196220727</v>
      </c>
      <c r="R16" s="104"/>
      <c r="S16" s="104"/>
      <c r="T16" s="8"/>
    </row>
    <row r="17" spans="1:20" ht="15">
      <c r="A17" s="79"/>
      <c r="B17" s="59"/>
      <c r="C17" s="60"/>
      <c r="D17" s="59"/>
      <c r="E17" s="56"/>
      <c r="F17" s="60"/>
      <c r="G17" s="57"/>
      <c r="H17" s="94"/>
      <c r="I17" s="14"/>
      <c r="J17" s="6"/>
      <c r="L17" s="1"/>
      <c r="M17" t="str">
        <f>+A27</f>
        <v>Real Estate:</v>
      </c>
      <c r="N17" s="6">
        <f>+I28</f>
        <v>0.40223992428424954</v>
      </c>
      <c r="O17" s="8">
        <f t="shared" si="0"/>
        <v>5.7234049917760255E-05</v>
      </c>
      <c r="R17" s="104"/>
      <c r="S17" s="104"/>
      <c r="T17" s="8"/>
    </row>
    <row r="18" spans="1:20" ht="15">
      <c r="A18" s="77" t="s">
        <v>36</v>
      </c>
      <c r="B18" s="59"/>
      <c r="C18" s="60"/>
      <c r="D18" s="59"/>
      <c r="E18" s="56"/>
      <c r="F18" s="60"/>
      <c r="G18" s="57"/>
      <c r="H18" s="94"/>
      <c r="I18" s="14"/>
      <c r="J18" s="6"/>
      <c r="L18" s="1"/>
      <c r="M18" t="s">
        <v>7</v>
      </c>
      <c r="N18" s="38">
        <f>+I30</f>
        <v>146.13068656834133</v>
      </c>
      <c r="O18" s="108">
        <f t="shared" si="0"/>
        <v>0.020792692382416798</v>
      </c>
      <c r="T18" s="8"/>
    </row>
    <row r="19" spans="1:20" ht="14.25">
      <c r="A19" s="80" t="s">
        <v>77</v>
      </c>
      <c r="B19" s="63">
        <v>7422000000</v>
      </c>
      <c r="C19" s="64">
        <f>(+B19*G19)/B$5</f>
        <v>254053789.73105133</v>
      </c>
      <c r="D19" s="63">
        <f>4772428976+120000000</f>
        <v>4892428976</v>
      </c>
      <c r="E19" s="65">
        <f>+D19/B19</f>
        <v>0.6591793284828887</v>
      </c>
      <c r="F19" s="66">
        <f>+C19*E19</f>
        <v>167467006.51344743</v>
      </c>
      <c r="G19" s="67">
        <v>17.36</v>
      </c>
      <c r="H19" s="94">
        <f>+G19*D19/1000000</f>
        <v>84932.56702336</v>
      </c>
      <c r="I19" s="14">
        <f>(+H19/B$5)</f>
        <v>167.46700651344742</v>
      </c>
      <c r="J19" s="6"/>
      <c r="L19" s="1"/>
      <c r="M19" t="s">
        <v>32</v>
      </c>
      <c r="N19" s="6">
        <f>SUM(N10:N18)</f>
        <v>7027.982902873885</v>
      </c>
      <c r="O19" s="8">
        <f>SUM(O10:O18)</f>
        <v>0.9999999999999999</v>
      </c>
      <c r="T19" s="8"/>
    </row>
    <row r="20" spans="1:15" ht="15">
      <c r="A20" s="77" t="s">
        <v>66</v>
      </c>
      <c r="B20" s="59"/>
      <c r="C20" s="60"/>
      <c r="D20" s="59"/>
      <c r="E20" s="56"/>
      <c r="F20" s="60"/>
      <c r="G20" s="57"/>
      <c r="H20" s="94"/>
      <c r="I20" s="14"/>
      <c r="J20" s="6"/>
      <c r="L20" s="1"/>
      <c r="M20" t="s">
        <v>8</v>
      </c>
      <c r="N20" s="6">
        <f>I36</f>
        <v>-764.4450153797618</v>
      </c>
      <c r="O20" s="8"/>
    </row>
    <row r="21" spans="1:15" ht="14.25">
      <c r="A21" s="80" t="s">
        <v>67</v>
      </c>
      <c r="B21" s="63">
        <v>8717953531</v>
      </c>
      <c r="C21" s="64">
        <f>(+B21*G21)/B$5</f>
        <v>578435082.2583601</v>
      </c>
      <c r="D21" s="63">
        <v>3264041231</v>
      </c>
      <c r="E21" s="65">
        <f>+D21/B21</f>
        <v>0.37440452273500424</v>
      </c>
      <c r="F21" s="66">
        <f>+C21*E21</f>
        <v>216568710.90612426</v>
      </c>
      <c r="G21" s="67">
        <v>33.65</v>
      </c>
      <c r="H21" s="94">
        <f>+G21*D21/1000000</f>
        <v>109834.98742315</v>
      </c>
      <c r="I21" s="14">
        <f>(+H21/B$5)</f>
        <v>216.5687109061243</v>
      </c>
      <c r="J21" s="6"/>
      <c r="L21" s="1"/>
      <c r="N21" s="6"/>
      <c r="O21" s="8"/>
    </row>
    <row r="22" spans="1:15" ht="15">
      <c r="A22" s="106" t="s">
        <v>74</v>
      </c>
      <c r="B22" s="63"/>
      <c r="C22" s="64"/>
      <c r="D22" s="63"/>
      <c r="E22" s="65"/>
      <c r="F22" s="66"/>
      <c r="G22" s="67"/>
      <c r="H22" s="94"/>
      <c r="I22" s="14"/>
      <c r="J22" s="6"/>
      <c r="L22" s="1"/>
      <c r="N22" s="6"/>
      <c r="O22" s="8"/>
    </row>
    <row r="23" spans="1:15" ht="14.25">
      <c r="A23" s="80" t="s">
        <v>73</v>
      </c>
      <c r="B23" s="63">
        <v>9736791983</v>
      </c>
      <c r="C23" s="64">
        <f>(+B23*G23)/B$5</f>
        <v>1027128265.420183</v>
      </c>
      <c r="D23" s="63">
        <v>3645498955</v>
      </c>
      <c r="E23" s="65">
        <f>+D23/B23</f>
        <v>0.3744045226975042</v>
      </c>
      <c r="F23" s="66">
        <f>+C23*E23</f>
        <v>384561467.963759</v>
      </c>
      <c r="G23" s="67">
        <v>53.5</v>
      </c>
      <c r="H23" s="94">
        <f>+G23*D23/1000000</f>
        <v>195034.1940925</v>
      </c>
      <c r="I23" s="14">
        <f>(+H23/B$5)</f>
        <v>384.56146796375896</v>
      </c>
      <c r="J23" s="6"/>
      <c r="L23" s="1"/>
      <c r="N23" s="6"/>
      <c r="O23" s="8"/>
    </row>
    <row r="24" spans="1:15" ht="15">
      <c r="A24" s="77" t="s">
        <v>70</v>
      </c>
      <c r="B24" s="63"/>
      <c r="C24" s="64"/>
      <c r="D24" s="63"/>
      <c r="E24" s="65"/>
      <c r="F24" s="66"/>
      <c r="G24" s="67"/>
      <c r="H24" s="94"/>
      <c r="I24" s="14"/>
      <c r="J24" s="6"/>
      <c r="L24" s="1"/>
      <c r="N24" s="6"/>
      <c r="O24" s="8"/>
    </row>
    <row r="25" spans="1:15" ht="14.25">
      <c r="A25" s="80" t="s">
        <v>69</v>
      </c>
      <c r="B25" s="70" t="s">
        <v>28</v>
      </c>
      <c r="C25" s="70" t="s">
        <v>28</v>
      </c>
      <c r="D25" s="70" t="s">
        <v>28</v>
      </c>
      <c r="E25" s="65">
        <v>1</v>
      </c>
      <c r="F25" s="70" t="s">
        <v>28</v>
      </c>
      <c r="G25" s="71" t="s">
        <v>28</v>
      </c>
      <c r="H25" s="93">
        <v>457318</v>
      </c>
      <c r="I25" s="14">
        <f>(+H25/B$5)</f>
        <v>901.7233220285511</v>
      </c>
      <c r="J25" s="39" t="s">
        <v>31</v>
      </c>
      <c r="L25" s="1"/>
      <c r="N25" s="6"/>
      <c r="O25" s="8"/>
    </row>
    <row r="26" spans="1:15" ht="14.25">
      <c r="A26" s="80"/>
      <c r="B26" s="63"/>
      <c r="C26" s="64"/>
      <c r="D26" s="63"/>
      <c r="E26" s="65"/>
      <c r="F26" s="66"/>
      <c r="G26" s="67"/>
      <c r="H26" s="94"/>
      <c r="I26" s="14"/>
      <c r="J26" s="6"/>
      <c r="L26" s="1"/>
      <c r="M26" t="s">
        <v>9</v>
      </c>
      <c r="N26" s="6">
        <f>+N19+N20</f>
        <v>6263.537887494123</v>
      </c>
      <c r="O26" s="8"/>
    </row>
    <row r="27" spans="1:12" ht="15">
      <c r="A27" s="81" t="s">
        <v>57</v>
      </c>
      <c r="B27" s="68"/>
      <c r="C27" s="68"/>
      <c r="D27" s="68"/>
      <c r="E27" s="68"/>
      <c r="F27" s="68"/>
      <c r="G27" s="67"/>
      <c r="H27" s="53"/>
      <c r="I27" s="69"/>
      <c r="J27" s="6"/>
      <c r="L27" s="1"/>
    </row>
    <row r="28" spans="1:12" ht="14.25">
      <c r="A28" s="80" t="s">
        <v>6</v>
      </c>
      <c r="B28" s="70" t="s">
        <v>28</v>
      </c>
      <c r="C28" s="70" t="s">
        <v>28</v>
      </c>
      <c r="D28" s="70" t="s">
        <v>28</v>
      </c>
      <c r="E28" s="56">
        <v>0.5</v>
      </c>
      <c r="F28" s="70" t="s">
        <v>28</v>
      </c>
      <c r="G28" s="71" t="s">
        <v>28</v>
      </c>
      <c r="H28" s="93">
        <v>204</v>
      </c>
      <c r="I28" s="58">
        <f>(+H28/B$5)</f>
        <v>0.40223992428424954</v>
      </c>
      <c r="J28" s="39" t="s">
        <v>31</v>
      </c>
      <c r="L28" s="1"/>
    </row>
    <row r="29" spans="1:14" ht="12.75">
      <c r="A29" s="76"/>
      <c r="B29" s="68"/>
      <c r="C29" s="68"/>
      <c r="D29" s="68"/>
      <c r="E29" s="68"/>
      <c r="F29" s="68"/>
      <c r="G29" s="68"/>
      <c r="H29" s="53"/>
      <c r="I29" s="69"/>
      <c r="L29" s="1"/>
      <c r="M29" s="24" t="s">
        <v>46</v>
      </c>
      <c r="N29" s="24">
        <f>+F41</f>
        <v>1344577775</v>
      </c>
    </row>
    <row r="30" spans="1:14" ht="15">
      <c r="A30" s="77" t="s">
        <v>18</v>
      </c>
      <c r="B30" s="59"/>
      <c r="C30" s="72"/>
      <c r="D30" s="63"/>
      <c r="E30" s="59"/>
      <c r="F30" s="60"/>
      <c r="G30" s="57"/>
      <c r="H30" s="105">
        <v>74111.639</v>
      </c>
      <c r="I30" s="58">
        <f>H30/B$5</f>
        <v>146.13068656834133</v>
      </c>
      <c r="J30" s="39" t="s">
        <v>31</v>
      </c>
      <c r="L30" s="1"/>
      <c r="M30" s="24"/>
      <c r="N30" s="24"/>
    </row>
    <row r="31" spans="1:14" ht="12.75">
      <c r="A31" s="82"/>
      <c r="B31" s="59"/>
      <c r="C31" s="62"/>
      <c r="D31" s="59"/>
      <c r="E31" s="59"/>
      <c r="F31" s="60"/>
      <c r="G31" s="57"/>
      <c r="H31" s="93"/>
      <c r="I31" s="14"/>
      <c r="K31" s="1"/>
      <c r="L31" s="1"/>
      <c r="M31" t="s">
        <v>47</v>
      </c>
      <c r="N31" s="24">
        <f>+N26*1000000</f>
        <v>6263537887.494123</v>
      </c>
    </row>
    <row r="32" spans="1:14" ht="12.75">
      <c r="A32" s="86" t="s">
        <v>33</v>
      </c>
      <c r="B32" s="87"/>
      <c r="C32" s="88"/>
      <c r="D32" s="89"/>
      <c r="E32" s="87"/>
      <c r="F32" s="87"/>
      <c r="G32" s="90"/>
      <c r="H32" s="95">
        <f>SUM(H10:H31)</f>
        <v>3564311.80902152</v>
      </c>
      <c r="I32" s="91">
        <f>SUM(I10:I31)</f>
        <v>7027.982902873885</v>
      </c>
      <c r="K32" s="3"/>
      <c r="L32" s="1"/>
      <c r="M32" s="24"/>
      <c r="N32" s="24"/>
    </row>
    <row r="33" spans="1:14" ht="15">
      <c r="A33" s="103" t="s">
        <v>64</v>
      </c>
      <c r="B33" s="12"/>
      <c r="C33" s="12"/>
      <c r="D33" s="12"/>
      <c r="E33" s="12"/>
      <c r="F33" s="12"/>
      <c r="G33" s="12"/>
      <c r="H33" s="93">
        <f>+B63</f>
        <v>387695.934</v>
      </c>
      <c r="I33" s="58">
        <f>+H33/B5</f>
        <v>764.4450153797618</v>
      </c>
      <c r="K33" s="1"/>
      <c r="L33" s="1"/>
      <c r="M33" t="s">
        <v>48</v>
      </c>
      <c r="N33" s="27">
        <f>+B5</f>
        <v>507.16</v>
      </c>
    </row>
    <row r="34" spans="1:14" ht="13.5" thickBot="1">
      <c r="A34" s="83"/>
      <c r="B34" s="15"/>
      <c r="C34" s="15"/>
      <c r="D34" s="15"/>
      <c r="E34" s="15"/>
      <c r="F34" s="15"/>
      <c r="G34" s="15"/>
      <c r="H34" s="73"/>
      <c r="I34" s="74"/>
      <c r="K34" s="1"/>
      <c r="L34" s="1"/>
      <c r="N34" s="6"/>
    </row>
    <row r="35" spans="1:14" ht="12.75">
      <c r="A35" s="84" t="s">
        <v>21</v>
      </c>
      <c r="B35" s="9"/>
      <c r="C35" s="9"/>
      <c r="D35" s="9"/>
      <c r="E35" s="9"/>
      <c r="F35" s="9"/>
      <c r="G35" s="9"/>
      <c r="H35" s="10">
        <f>+H32</f>
        <v>3564311.80902152</v>
      </c>
      <c r="I35" s="11">
        <f>H35/B$5</f>
        <v>7027.982902873886</v>
      </c>
      <c r="K35" s="1"/>
      <c r="L35" s="1"/>
      <c r="M35" t="s">
        <v>49</v>
      </c>
      <c r="N35" s="42">
        <f>+(N31*N33)/N29</f>
        <v>2362.537842053443</v>
      </c>
    </row>
    <row r="36" spans="1:12" ht="12.75">
      <c r="A36" s="85" t="s">
        <v>20</v>
      </c>
      <c r="B36" s="12"/>
      <c r="C36" s="12"/>
      <c r="D36" s="12"/>
      <c r="E36" s="12"/>
      <c r="F36" s="12"/>
      <c r="G36" s="12"/>
      <c r="H36" s="13">
        <f>-H33</f>
        <v>-387695.934</v>
      </c>
      <c r="I36" s="14">
        <f>H36/B$5</f>
        <v>-764.4450153797618</v>
      </c>
      <c r="K36" s="1"/>
      <c r="L36" s="1"/>
    </row>
    <row r="37" spans="1:14" ht="13.5" thickBot="1">
      <c r="A37" s="44" t="s">
        <v>22</v>
      </c>
      <c r="B37" s="15"/>
      <c r="C37" s="15"/>
      <c r="D37" s="15"/>
      <c r="E37" s="15"/>
      <c r="F37" s="15"/>
      <c r="G37" s="96" t="s">
        <v>9</v>
      </c>
      <c r="H37" s="44">
        <f>+H35+H36</f>
        <v>3176615.87502152</v>
      </c>
      <c r="I37" s="45">
        <f>+I35+I36</f>
        <v>6263.537887494124</v>
      </c>
      <c r="K37" s="1"/>
      <c r="L37" s="1"/>
      <c r="N37" s="6"/>
    </row>
    <row r="38" spans="1:14" ht="12.75">
      <c r="A38" s="46"/>
      <c r="B38" s="12"/>
      <c r="C38" s="12"/>
      <c r="D38" s="12"/>
      <c r="E38" s="12"/>
      <c r="F38" s="12"/>
      <c r="G38" s="12"/>
      <c r="H38" s="46"/>
      <c r="I38" s="47"/>
      <c r="K38" s="1"/>
      <c r="L38" s="1"/>
      <c r="N38" s="6"/>
    </row>
    <row r="39" spans="1:14" ht="12.75">
      <c r="A39" s="1"/>
      <c r="B39" s="1"/>
      <c r="C39" s="1"/>
      <c r="D39" s="1"/>
      <c r="E39" s="1"/>
      <c r="F39" s="41" t="s">
        <v>62</v>
      </c>
      <c r="G39" s="48">
        <f>+H37*1000000/F41</f>
        <v>2362.537842053443</v>
      </c>
      <c r="H39" s="4"/>
      <c r="I39" s="1"/>
      <c r="K39" s="1"/>
      <c r="L39" s="1"/>
      <c r="N39" s="6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</row>
    <row r="41" spans="1:12" ht="15" thickBot="1">
      <c r="A41" s="97" t="s">
        <v>10</v>
      </c>
      <c r="B41" s="16"/>
      <c r="C41" s="16"/>
      <c r="D41" s="16"/>
      <c r="E41" s="16"/>
      <c r="F41" s="30">
        <v>1344577775</v>
      </c>
      <c r="G41" s="17">
        <v>1399.2</v>
      </c>
      <c r="H41" s="18">
        <f>+G41*F41/1000000</f>
        <v>1881333.22278</v>
      </c>
      <c r="I41" s="19">
        <f>H41/B$5</f>
        <v>3709.5457504140704</v>
      </c>
      <c r="K41" s="1"/>
      <c r="L41" s="1"/>
    </row>
    <row r="42" spans="1:12" ht="13.5" thickBot="1">
      <c r="A42" s="31" t="s">
        <v>11</v>
      </c>
      <c r="B42" s="1"/>
      <c r="C42" s="1"/>
      <c r="D42" s="1"/>
      <c r="E42" s="1"/>
      <c r="F42" s="1"/>
      <c r="G42" s="1"/>
      <c r="H42" s="20">
        <f>(H41-H37)/H37</f>
        <v>-0.4077555181999288</v>
      </c>
      <c r="I42" s="1"/>
      <c r="K42" s="1"/>
      <c r="L42" s="1"/>
    </row>
    <row r="43" spans="1:14" ht="12.75">
      <c r="A43" s="1"/>
      <c r="B43" s="1"/>
      <c r="C43" s="1"/>
      <c r="D43" s="1"/>
      <c r="E43" s="1"/>
      <c r="F43" s="1"/>
      <c r="G43" s="1"/>
      <c r="H43" s="21"/>
      <c r="I43" s="4"/>
      <c r="J43" s="1"/>
      <c r="K43" s="1"/>
      <c r="L43" s="1"/>
      <c r="N43" s="27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98" t="s">
        <v>23</v>
      </c>
      <c r="B46" s="22"/>
      <c r="C46" s="22"/>
      <c r="D46" s="22"/>
      <c r="E46" s="22"/>
      <c r="F46" s="22"/>
      <c r="G46" s="22"/>
      <c r="H46" s="22"/>
      <c r="I46" s="22"/>
      <c r="J46" s="22"/>
      <c r="K46" s="1"/>
      <c r="L46" s="1"/>
    </row>
    <row r="47" spans="1:13" ht="12.75">
      <c r="A47" s="34"/>
      <c r="B47" s="33" t="s">
        <v>40</v>
      </c>
      <c r="C47" s="33" t="s">
        <v>41</v>
      </c>
      <c r="F47" s="33" t="s">
        <v>39</v>
      </c>
      <c r="G47" s="33" t="s">
        <v>42</v>
      </c>
      <c r="H47" s="1"/>
      <c r="I47" s="1"/>
      <c r="J47" s="1"/>
      <c r="K47" s="1"/>
      <c r="L47" s="36"/>
      <c r="M47" s="24"/>
    </row>
    <row r="48" spans="1:13" ht="12.75">
      <c r="A48" s="1"/>
      <c r="B48" s="35" t="str">
        <f>+B9</f>
        <v>as of June 30, 2013</v>
      </c>
      <c r="C48" s="35" t="str">
        <f>+B48</f>
        <v>as of June 30, 2013</v>
      </c>
      <c r="D48" s="35" t="s">
        <v>17</v>
      </c>
      <c r="E48" s="35" t="s">
        <v>26</v>
      </c>
      <c r="F48" s="35" t="str">
        <f>+B48</f>
        <v>as of June 30, 2013</v>
      </c>
      <c r="G48" s="35" t="str">
        <f>+F48</f>
        <v>as of June 30, 2013</v>
      </c>
      <c r="I48" s="1"/>
      <c r="J48" s="5"/>
      <c r="K48" s="1"/>
      <c r="L48" s="1"/>
      <c r="M48" s="37"/>
    </row>
    <row r="49" spans="1:12" ht="12.75">
      <c r="A49" s="1" t="s">
        <v>12</v>
      </c>
      <c r="B49" s="1">
        <f>+B12</f>
        <v>93175043991</v>
      </c>
      <c r="C49" s="1">
        <f aca="true" t="shared" si="1" ref="C49:C54">(+B49*G49)/B$5</f>
        <v>13470293843.008358</v>
      </c>
      <c r="D49" s="1">
        <f>+D12</f>
        <v>15352423821.5</v>
      </c>
      <c r="E49" s="23">
        <f>+D49/B49</f>
        <v>0.16476969759180288</v>
      </c>
      <c r="F49" s="28">
        <f>+C49*E49</f>
        <v>2219496242.9852114</v>
      </c>
      <c r="G49" s="27">
        <f>+G12</f>
        <v>73.32</v>
      </c>
      <c r="I49" s="1"/>
      <c r="J49" s="5"/>
      <c r="K49" s="1"/>
      <c r="L49" s="1"/>
    </row>
    <row r="50" spans="1:12" ht="12.75">
      <c r="A50" s="111"/>
      <c r="B50" s="3"/>
      <c r="C50" s="1">
        <f t="shared" si="1"/>
        <v>0</v>
      </c>
      <c r="D50" s="33" t="s">
        <v>65</v>
      </c>
      <c r="E50" s="23"/>
      <c r="F50" s="1"/>
      <c r="G50" s="27"/>
      <c r="I50" s="1"/>
      <c r="J50" s="5"/>
      <c r="K50" s="1"/>
      <c r="L50" s="1"/>
    </row>
    <row r="51" spans="1:12" ht="12.75">
      <c r="A51" s="1" t="s">
        <v>13</v>
      </c>
      <c r="B51" s="1">
        <v>567712826</v>
      </c>
      <c r="C51" s="1">
        <f t="shared" si="1"/>
        <v>173506364.91442543</v>
      </c>
      <c r="D51" s="1">
        <v>377528973</v>
      </c>
      <c r="E51" s="23">
        <f>+D51/B51</f>
        <v>0.6649999008477572</v>
      </c>
      <c r="F51" s="1">
        <f>+C51*E51</f>
        <v>115381715.4645477</v>
      </c>
      <c r="G51" s="40">
        <v>155</v>
      </c>
      <c r="I51" s="1"/>
      <c r="J51" s="5"/>
      <c r="K51" s="1"/>
      <c r="L51" s="1"/>
    </row>
    <row r="52" spans="1:13" ht="12.75">
      <c r="A52" s="1" t="s">
        <v>14</v>
      </c>
      <c r="B52" s="1">
        <v>11000000000</v>
      </c>
      <c r="C52" s="1">
        <f t="shared" si="1"/>
        <v>3906262323.527092</v>
      </c>
      <c r="D52" s="1">
        <v>6468355155</v>
      </c>
      <c r="E52" s="23">
        <f>+D52/B52</f>
        <v>0.5880322868181819</v>
      </c>
      <c r="F52" s="1">
        <f>+C52*E52</f>
        <v>2297008367.0153403</v>
      </c>
      <c r="G52" s="27">
        <v>180.1</v>
      </c>
      <c r="I52" s="1"/>
      <c r="J52" s="5"/>
      <c r="K52" s="1"/>
      <c r="L52" s="1"/>
      <c r="M52" s="24"/>
    </row>
    <row r="53" spans="1:12" ht="12.75">
      <c r="A53" s="1" t="s">
        <v>15</v>
      </c>
      <c r="B53" s="1">
        <v>429418369</v>
      </c>
      <c r="C53" s="1">
        <f t="shared" si="1"/>
        <v>138115632.8402871</v>
      </c>
      <c r="D53" s="1">
        <v>223364308</v>
      </c>
      <c r="E53" s="23">
        <f>+D53/B53</f>
        <v>0.5201554570666258</v>
      </c>
      <c r="F53" s="1">
        <f>+C53*E53</f>
        <v>71841600.1280858</v>
      </c>
      <c r="G53" s="27">
        <v>163.12</v>
      </c>
      <c r="I53" s="1"/>
      <c r="J53" s="5"/>
      <c r="K53" s="1"/>
      <c r="L53" s="1"/>
    </row>
    <row r="54" spans="1:12" ht="12.75">
      <c r="A54" s="1" t="s">
        <v>16</v>
      </c>
      <c r="B54" s="28">
        <v>141373600</v>
      </c>
      <c r="C54" s="28">
        <f t="shared" si="1"/>
        <v>18537235.58640271</v>
      </c>
      <c r="D54" s="28">
        <v>0</v>
      </c>
      <c r="E54" s="29">
        <f>+D54/B54</f>
        <v>0</v>
      </c>
      <c r="F54" s="28">
        <f>+C54*E54</f>
        <v>0</v>
      </c>
      <c r="G54" s="27">
        <v>66.5</v>
      </c>
      <c r="H54" s="1"/>
      <c r="I54" s="1"/>
      <c r="J54" s="1"/>
      <c r="K54" s="1"/>
      <c r="L54" s="36"/>
    </row>
    <row r="55" spans="1:12" ht="12.75">
      <c r="A55" s="1" t="s">
        <v>27</v>
      </c>
      <c r="B55" s="1">
        <f>SUM(B51:B54)</f>
        <v>12138504795</v>
      </c>
      <c r="C55" s="1">
        <f>SUM(C51:C54)</f>
        <v>4236421556.8682075</v>
      </c>
      <c r="D55" s="1">
        <f>SUM(D51:D54)</f>
        <v>7069248436</v>
      </c>
      <c r="E55" s="23">
        <f>+D55/B55</f>
        <v>0.5823821430553713</v>
      </c>
      <c r="F55" s="1">
        <f>SUM(F51:F54)</f>
        <v>2484231682.6079736</v>
      </c>
      <c r="G55" s="1"/>
      <c r="H55" s="1"/>
      <c r="I55" s="1"/>
      <c r="J55" s="1"/>
      <c r="L55" s="1"/>
    </row>
    <row r="56" spans="1:12" ht="12.75">
      <c r="A56" s="1"/>
      <c r="B56" s="1"/>
      <c r="C56" s="1"/>
      <c r="D56" s="1"/>
      <c r="E56" s="23"/>
      <c r="F56" s="1"/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1"/>
      <c r="F57" s="1">
        <f>+F49+F55</f>
        <v>4703727925.593185</v>
      </c>
      <c r="G57" s="1"/>
      <c r="L57" s="1"/>
    </row>
    <row r="58" ht="12.75">
      <c r="L58" s="1"/>
    </row>
    <row r="59" spans="1:12" ht="12.75">
      <c r="A59" t="s">
        <v>58</v>
      </c>
      <c r="B59" s="3">
        <v>310350.283</v>
      </c>
      <c r="C59" s="6">
        <f>+B59/B5</f>
        <v>611.9376192917422</v>
      </c>
      <c r="D59" s="24"/>
      <c r="H59" s="24"/>
      <c r="L59" s="1"/>
    </row>
    <row r="60" spans="1:8" ht="12.75">
      <c r="A60" t="s">
        <v>71</v>
      </c>
      <c r="B60" s="3">
        <v>0</v>
      </c>
      <c r="C60" s="5">
        <f>+B60/B5</f>
        <v>0</v>
      </c>
      <c r="D60" s="1"/>
      <c r="E60" s="1"/>
      <c r="H60" s="24"/>
    </row>
    <row r="61" spans="1:8" ht="12.75">
      <c r="A61" t="s">
        <v>72</v>
      </c>
      <c r="B61" s="3">
        <v>77345.651</v>
      </c>
      <c r="C61" s="5">
        <f>+B61/B5</f>
        <v>152.50739608801956</v>
      </c>
      <c r="F61" s="1">
        <f>+F55*G61</f>
        <v>1242115841.3039868</v>
      </c>
      <c r="G61" s="23">
        <v>0.5</v>
      </c>
      <c r="H61" s="24" t="s">
        <v>55</v>
      </c>
    </row>
    <row r="62" spans="2:8" ht="12.75">
      <c r="B62" s="3"/>
      <c r="C62" s="5"/>
      <c r="F62" s="1"/>
      <c r="G62" s="23"/>
      <c r="H62" s="24"/>
    </row>
    <row r="63" spans="1:8" ht="12.75">
      <c r="A63" s="25" t="s">
        <v>52</v>
      </c>
      <c r="B63" s="31">
        <f>+B59+B60+B61+B62</f>
        <v>387695.934</v>
      </c>
      <c r="C63" s="99">
        <f>+C59+C60+C61</f>
        <v>764.4450153797618</v>
      </c>
      <c r="D63" s="1"/>
      <c r="F63" s="1">
        <f>+G63*F55</f>
        <v>1242115841.3039868</v>
      </c>
      <c r="G63" s="23">
        <v>0.5</v>
      </c>
      <c r="H63" s="24" t="s">
        <v>56</v>
      </c>
    </row>
    <row r="64" spans="2:8" ht="12.75">
      <c r="B64" s="1"/>
      <c r="C64" s="1"/>
      <c r="D64" s="1"/>
      <c r="F64" s="1">
        <f>+F61+F63</f>
        <v>2484231682.6079736</v>
      </c>
      <c r="G64" s="23">
        <f>+G61+G63</f>
        <v>1</v>
      </c>
      <c r="H64" s="24"/>
    </row>
    <row r="65" spans="2:6" ht="12.75">
      <c r="B65" s="1"/>
      <c r="C65" s="1"/>
      <c r="F65" s="1"/>
    </row>
    <row r="66" spans="2:6" ht="12.75">
      <c r="B66" s="1"/>
      <c r="C66" s="1"/>
      <c r="F66" s="1"/>
    </row>
    <row r="67" spans="3:6" ht="12.75">
      <c r="C67" s="1"/>
      <c r="F67" s="41"/>
    </row>
    <row r="68" spans="2:6" ht="12.75">
      <c r="B68" s="41" t="s">
        <v>12</v>
      </c>
      <c r="C68" s="41" t="s">
        <v>55</v>
      </c>
      <c r="D68" s="41" t="s">
        <v>56</v>
      </c>
      <c r="E68" s="27"/>
      <c r="F68" s="27"/>
    </row>
    <row r="69" spans="2:6" ht="12.75">
      <c r="B69" s="23">
        <f>+C69+D69</f>
        <v>1</v>
      </c>
      <c r="C69" s="102">
        <v>0.5</v>
      </c>
      <c r="D69" s="102">
        <v>0.5</v>
      </c>
      <c r="E69" s="24"/>
      <c r="F69" s="27"/>
    </row>
    <row r="70" spans="1:6" ht="12.75">
      <c r="A70" t="s">
        <v>54</v>
      </c>
      <c r="B70" s="24">
        <v>30507364293</v>
      </c>
      <c r="C70" s="24">
        <f>+B70*C69</f>
        <v>15253682146.5</v>
      </c>
      <c r="D70" s="24">
        <f>+D69*B70</f>
        <v>15253682146.5</v>
      </c>
      <c r="E70" s="24"/>
      <c r="F70" s="27"/>
    </row>
    <row r="71" spans="2:6" ht="12.75">
      <c r="B71" s="24"/>
      <c r="C71" s="23"/>
      <c r="D71" s="23">
        <f>+D70/B70</f>
        <v>0.5</v>
      </c>
      <c r="E71" s="27"/>
      <c r="F71" s="27"/>
    </row>
    <row r="72" spans="2:6" ht="12.75">
      <c r="B72" s="24"/>
      <c r="C72" s="27"/>
      <c r="E72" s="27"/>
      <c r="F72" s="27"/>
    </row>
    <row r="73" spans="2:5" ht="12.75">
      <c r="B73" s="43" t="s">
        <v>53</v>
      </c>
      <c r="C73" s="41" t="s">
        <v>55</v>
      </c>
      <c r="D73" s="41" t="s">
        <v>56</v>
      </c>
      <c r="E73" s="24"/>
    </row>
    <row r="74" spans="2:5" ht="12.75">
      <c r="B74" s="24">
        <f>+D55</f>
        <v>7069248436</v>
      </c>
      <c r="C74" s="24">
        <f>+B74*C69</f>
        <v>3534624218</v>
      </c>
      <c r="D74" s="24">
        <f>+D69*B74</f>
        <v>3534624218</v>
      </c>
      <c r="E74" s="27"/>
    </row>
    <row r="75" spans="2:5" ht="12.75">
      <c r="B75" s="24"/>
      <c r="C75" s="27"/>
      <c r="D75" s="42"/>
      <c r="E75" s="27"/>
    </row>
    <row r="76" spans="2:5" ht="12.75">
      <c r="B76" s="24"/>
      <c r="C76" s="24"/>
      <c r="D76" s="42"/>
      <c r="E76" s="27"/>
    </row>
    <row r="77" spans="2:5" ht="12.75">
      <c r="B77" s="24"/>
      <c r="C77" s="24"/>
      <c r="E77" s="27"/>
    </row>
    <row r="78" spans="2:5" ht="12.75">
      <c r="B78" s="24"/>
      <c r="C78" s="24"/>
      <c r="E78" s="27"/>
    </row>
    <row r="79" spans="2:3" ht="12.75">
      <c r="B79" s="24"/>
      <c r="C79" s="24"/>
    </row>
    <row r="80" spans="2:3" ht="12.75">
      <c r="B80" s="24"/>
      <c r="C80" s="24"/>
    </row>
    <row r="81" spans="2:3" ht="12.75">
      <c r="B81" s="6"/>
      <c r="C81" s="6"/>
    </row>
    <row r="82" ht="12.75">
      <c r="C82" s="6"/>
    </row>
    <row r="97" ht="12.75">
      <c r="B97">
        <v>139642577000</v>
      </c>
    </row>
    <row r="99" ht="12.75">
      <c r="B99">
        <v>1338335100</v>
      </c>
    </row>
    <row r="100" ht="12.75">
      <c r="B100">
        <v>1344577775</v>
      </c>
    </row>
    <row r="101" ht="12.75">
      <c r="B101">
        <f>+B97/B100</f>
        <v>103.85608002482415</v>
      </c>
    </row>
    <row r="102" ht="12.75">
      <c r="B102">
        <f>+B97/B99</f>
        <v>104.34051755797184</v>
      </c>
    </row>
  </sheetData>
  <sheetProtection/>
  <mergeCells count="1">
    <mergeCell ref="H8:I8"/>
  </mergeCells>
  <printOptions/>
  <pageMargins left="0.75" right="0.75" top="1" bottom="1" header="0" footer="0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2013-09-05T13:57:35Z</cp:lastPrinted>
  <dcterms:created xsi:type="dcterms:W3CDTF">2000-08-28T16:15:11Z</dcterms:created>
  <dcterms:modified xsi:type="dcterms:W3CDTF">2013-09-12T13:32:08Z</dcterms:modified>
  <cp:category/>
  <cp:version/>
  <cp:contentType/>
  <cp:contentStatus/>
</cp:coreProperties>
</file>