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" windowWidth="7905" windowHeight="5535" activeTab="0"/>
  </bookViews>
  <sheets>
    <sheet name="Hoja1" sheetId="1" r:id="rId1"/>
  </sheets>
  <definedNames>
    <definedName name="_xlnm.Print_Area" localSheetId="0">'Hoja1'!$A$1:$I$41</definedName>
  </definedNames>
  <calcPr fullCalcOnLoad="1"/>
</workbook>
</file>

<file path=xl/sharedStrings.xml><?xml version="1.0" encoding="utf-8"?>
<sst xmlns="http://schemas.openxmlformats.org/spreadsheetml/2006/main" count="93" uniqueCount="77">
  <si>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</si>
  <si>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</si>
  <si>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</si>
  <si>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</si>
  <si>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</si>
  <si>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</si>
  <si>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</si>
  <si>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</si>
  <si>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</si>
  <si>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</si>
  <si>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</si>
  <si>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</si>
  <si>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</si>
  <si>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</si>
  <si>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</si>
  <si>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</si>
  <si>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</si>
  <si>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</si>
  <si>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</si>
  <si>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</si>
  <si>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</si>
  <si>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</si>
  <si>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</si>
  <si>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</si>
  <si>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</si>
  <si>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</si>
  <si>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</si>
  <si>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</si>
  <si>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</si>
  <si>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</si>
  <si>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</si>
  <si>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</si>
  <si>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</si>
  <si>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</si>
  <si>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</si>
  <si>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</si>
  <si>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</si>
  <si>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</si>
  <si>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</si>
  <si>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</si>
  <si>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</si>
  <si>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</si>
  <si>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</si>
  <si>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</si>
  <si>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</si>
  <si>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</si>
  <si>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</si>
  <si>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</si>
  <si>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</si>
  <si>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</si>
  <si>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</si>
  <si>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</si>
  <si>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</si>
  <si>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</si>
  <si>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</si>
  <si>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</si>
  <si>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</si>
  <si>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</si>
  <si>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</si>
  <si>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</si>
  <si>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</si>
  <si>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</si>
  <si>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</si>
  <si>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</si>
  <si>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</si>
  <si>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</si>
  <si>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</si>
  <si>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</si>
  <si>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</si>
  <si>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</si>
  <si>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</si>
  <si>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</si>
  <si>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</si>
  <si>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</si>
  <si>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</si>
  <si>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as of March 31, 2016</t>
  </si>
  <si>
    <t>BV as of Mar 31, 2016 MV as of Mar 31, 2016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</si>
</sst>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2" sqref="B12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5" max="15" width="7.5742187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46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76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70</v>
      </c>
      <c r="B5" s="4">
        <v>669.8</v>
      </c>
      <c r="C5" s="1"/>
      <c r="D5" s="1"/>
      <c r="E5" s="1"/>
      <c r="F5" s="1"/>
      <c r="G5" s="1"/>
      <c r="J5" s="1"/>
      <c r="K5" s="1"/>
      <c r="L5" s="1"/>
      <c r="M5" s="27" t="str">
        <f>+G9</f>
        <v>as of March 31, 2016</v>
      </c>
    </row>
    <row r="6" spans="1:13" ht="12.75">
      <c r="A6" s="1" t="s">
        <v>57</v>
      </c>
      <c r="B6" s="113">
        <f>DATE(16,3,31)</f>
        <v>5935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41</v>
      </c>
      <c r="B8" s="100" t="s">
        <v>18</v>
      </c>
      <c r="C8" s="100" t="s">
        <v>71</v>
      </c>
      <c r="D8" s="101"/>
      <c r="E8" s="101"/>
      <c r="F8" s="100" t="s">
        <v>72</v>
      </c>
      <c r="G8" s="100" t="s">
        <v>54</v>
      </c>
      <c r="H8" s="116" t="s">
        <v>55</v>
      </c>
      <c r="I8" s="117"/>
      <c r="K8" s="1"/>
      <c r="L8" s="1"/>
      <c r="M8" t="s">
        <v>1</v>
      </c>
      <c r="N8" s="105"/>
      <c r="O8" s="7"/>
    </row>
    <row r="9" spans="1:12" ht="12.75">
      <c r="A9" s="68"/>
      <c r="B9" s="102" t="s">
        <v>75</v>
      </c>
      <c r="C9" s="102" t="str">
        <f>+B9</f>
        <v>as of March 31, 2016</v>
      </c>
      <c r="D9" s="102" t="s">
        <v>16</v>
      </c>
      <c r="E9" s="102" t="s">
        <v>23</v>
      </c>
      <c r="F9" s="102" t="str">
        <f>+C9</f>
        <v>as of March 31, 2016</v>
      </c>
      <c r="G9" s="102" t="str">
        <f>+F9</f>
        <v>as of March 31, 2016</v>
      </c>
      <c r="H9" s="103" t="s">
        <v>29</v>
      </c>
      <c r="I9" s="104" t="s">
        <v>73</v>
      </c>
      <c r="K9" s="1"/>
      <c r="L9" s="1"/>
    </row>
    <row r="10" spans="1:20" ht="15">
      <c r="A10" s="93" t="s">
        <v>47</v>
      </c>
      <c r="B10" s="49"/>
      <c r="C10" s="49"/>
      <c r="D10" s="49"/>
      <c r="E10" s="49"/>
      <c r="F10" s="49"/>
      <c r="G10" s="50"/>
      <c r="H10" s="84">
        <v>149496.793</v>
      </c>
      <c r="I10" s="51">
        <f>(+H10/B$5)</f>
        <v>223.19616751269038</v>
      </c>
      <c r="K10" s="6"/>
      <c r="L10" s="3"/>
      <c r="M10" t="s">
        <v>2</v>
      </c>
      <c r="N10" s="6">
        <f>+I10</f>
        <v>223.19616751269038</v>
      </c>
      <c r="O10" s="8">
        <f>+N10/N21</f>
        <v>0.038110392554842956</v>
      </c>
      <c r="T10" s="8"/>
    </row>
    <row r="11" spans="1:20" ht="15">
      <c r="A11" s="69" t="s">
        <v>33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60</v>
      </c>
      <c r="N11" s="6">
        <f>+I22</f>
        <v>350.40140013624966</v>
      </c>
      <c r="O11" s="8">
        <f>+N11/$N$21</f>
        <v>0.0598304848142153</v>
      </c>
      <c r="T11" s="8"/>
    </row>
    <row r="12" spans="1:20" ht="14.25">
      <c r="A12" s="70" t="s">
        <v>11</v>
      </c>
      <c r="B12" s="96">
        <v>96129146433</v>
      </c>
      <c r="C12" s="106">
        <f>+C50</f>
        <v>10339121691.599464</v>
      </c>
      <c r="D12" s="52">
        <f>+C71+103298407</f>
        <v>12710716761.5</v>
      </c>
      <c r="E12" s="49">
        <f>+D12/B12</f>
        <v>0.13222542000161316</v>
      </c>
      <c r="F12" s="106">
        <f>+C12*E12</f>
        <v>1367094708.1195283</v>
      </c>
      <c r="G12" s="109">
        <v>72.04</v>
      </c>
      <c r="H12" s="85">
        <f>+G12*D12/1000000</f>
        <v>915680.03549846</v>
      </c>
      <c r="I12" s="14">
        <f>(+H12/B$5)</f>
        <v>1367.0947081195284</v>
      </c>
      <c r="K12" s="6"/>
      <c r="L12" s="1"/>
      <c r="M12" s="94" t="s">
        <v>67</v>
      </c>
      <c r="N12" s="5">
        <f>+I24</f>
        <v>368.2260836174828</v>
      </c>
      <c r="O12" s="8">
        <f>+N12/$N$21</f>
        <v>0.06287402132385092</v>
      </c>
      <c r="T12" s="8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8"/>
    </row>
    <row r="14" spans="1:20" ht="14.25">
      <c r="A14" s="70" t="s">
        <v>24</v>
      </c>
      <c r="B14" s="52">
        <f>+B56</f>
        <v>12138504795</v>
      </c>
      <c r="C14" s="106">
        <f>+C56</f>
        <v>3382247210.0716634</v>
      </c>
      <c r="D14" s="52">
        <f>+C75</f>
        <v>3534624218</v>
      </c>
      <c r="E14" s="49">
        <f>+D14/B14</f>
        <v>0.29119107152768564</v>
      </c>
      <c r="F14" s="106">
        <f>+F62</f>
        <v>991851768.3030757</v>
      </c>
      <c r="G14" s="110" t="s">
        <v>28</v>
      </c>
      <c r="H14" s="85">
        <f>+F14*B5/1000000</f>
        <v>664342.3144094</v>
      </c>
      <c r="I14" s="14">
        <f>(+H14/B$5)</f>
        <v>991.8517683030756</v>
      </c>
      <c r="J14" s="6"/>
      <c r="L14" s="1"/>
      <c r="M14" t="s">
        <v>3</v>
      </c>
      <c r="N14" s="6">
        <f>+I12+I14+I13</f>
        <v>2358.946476422604</v>
      </c>
      <c r="O14" s="8">
        <f aca="true" t="shared" si="0" ref="O14:O19">+N14/$N$21</f>
        <v>0.40278637950724455</v>
      </c>
      <c r="S14" s="94"/>
      <c r="T14" s="8"/>
    </row>
    <row r="15" spans="1:20" ht="15">
      <c r="A15" s="69" t="s">
        <v>34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1249.3312062648552</v>
      </c>
      <c r="O15" s="8">
        <f t="shared" si="0"/>
        <v>0.21332132729860595</v>
      </c>
      <c r="R15" s="94"/>
      <c r="S15" s="94"/>
      <c r="T15" s="8"/>
    </row>
    <row r="16" spans="1:20" ht="14.25">
      <c r="A16" s="70" t="s">
        <v>5</v>
      </c>
      <c r="B16" s="52">
        <v>369502872</v>
      </c>
      <c r="C16" s="106">
        <f>(+B16*G16)/B$5</f>
        <v>4164437489.4607344</v>
      </c>
      <c r="D16" s="52">
        <f>110850858</f>
        <v>110850858</v>
      </c>
      <c r="E16" s="49">
        <f>+D16/B16</f>
        <v>0.29999999025717994</v>
      </c>
      <c r="F16" s="106">
        <f>+C16*E16</f>
        <v>1249331206.2648551</v>
      </c>
      <c r="G16" s="109">
        <v>7548.9</v>
      </c>
      <c r="H16" s="85">
        <f>+G16*D16/1000000</f>
        <v>836802.0419561999</v>
      </c>
      <c r="I16" s="14">
        <f>(+H16/B$5)</f>
        <v>1249.3312062648552</v>
      </c>
      <c r="J16" s="6"/>
      <c r="L16" s="1"/>
      <c r="M16" t="s">
        <v>40</v>
      </c>
      <c r="N16" s="6">
        <f>+I19+I20</f>
        <v>419.50920981507915</v>
      </c>
      <c r="O16" s="8">
        <f t="shared" si="0"/>
        <v>0.07163053400330284</v>
      </c>
      <c r="R16" s="94"/>
      <c r="S16" s="94"/>
      <c r="T16" s="8"/>
    </row>
    <row r="17" spans="1:20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62</v>
      </c>
      <c r="N17" s="5">
        <f>+I26</f>
        <v>802.5921872200657</v>
      </c>
      <c r="O17" s="8">
        <f t="shared" si="0"/>
        <v>0.13704134644098498</v>
      </c>
      <c r="R17" s="94"/>
      <c r="S17" s="94"/>
      <c r="T17" s="8"/>
    </row>
    <row r="18" spans="1:20" ht="15">
      <c r="A18" s="69" t="s">
        <v>35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8"/>
    </row>
    <row r="19" spans="1:20" ht="14.25">
      <c r="A19" s="72" t="s">
        <v>68</v>
      </c>
      <c r="B19" s="55">
        <v>22422000000</v>
      </c>
      <c r="C19" s="106">
        <f>(+B19*G19)/B$5</f>
        <v>335426157.06180954</v>
      </c>
      <c r="D19" s="55">
        <v>22108133207</v>
      </c>
      <c r="E19" s="57">
        <f>+D19/B19</f>
        <v>0.9860018377932388</v>
      </c>
      <c r="F19" s="106">
        <f>+C19*E19</f>
        <v>330730807.3068678</v>
      </c>
      <c r="G19" s="111">
        <v>10.02</v>
      </c>
      <c r="H19" s="85">
        <f>+G19*D19/1000000</f>
        <v>221523.49473414</v>
      </c>
      <c r="I19" s="14">
        <f>(+H19/B$5)</f>
        <v>330.73080730686775</v>
      </c>
      <c r="J19" s="6"/>
      <c r="L19" s="1"/>
      <c r="M19" t="s">
        <v>6</v>
      </c>
      <c r="N19" s="36">
        <f>+I29</f>
        <v>84.36689608838459</v>
      </c>
      <c r="O19" s="8">
        <f t="shared" si="0"/>
        <v>0.01440551405695248</v>
      </c>
      <c r="T19" s="8"/>
    </row>
    <row r="20" spans="1:20" ht="14.25">
      <c r="A20" s="72" t="s">
        <v>74</v>
      </c>
      <c r="B20" s="55">
        <v>375870000</v>
      </c>
      <c r="C20" s="106">
        <f>(+B20*G20)/B$5</f>
        <v>134680203.0456853</v>
      </c>
      <c r="D20" s="55">
        <v>247765725</v>
      </c>
      <c r="E20" s="57">
        <f>+D20/B20</f>
        <v>0.6591793040146859</v>
      </c>
      <c r="F20" s="106">
        <f>+C20*E20</f>
        <v>88778402.50821142</v>
      </c>
      <c r="G20" s="111">
        <v>240</v>
      </c>
      <c r="H20" s="85">
        <f>+G20*D20/1000000</f>
        <v>59463.774</v>
      </c>
      <c r="I20" s="14">
        <f>(+H20/B$5)</f>
        <v>88.77840250821141</v>
      </c>
      <c r="J20" s="6"/>
      <c r="L20" s="1"/>
      <c r="N20" s="36"/>
      <c r="O20" s="8"/>
      <c r="T20" s="8"/>
    </row>
    <row r="21" spans="1:15" ht="15">
      <c r="A21" s="69" t="s">
        <v>60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31</v>
      </c>
      <c r="N21" s="6">
        <f>SUM(N10:N19)</f>
        <v>5856.5696270774115</v>
      </c>
      <c r="O21" s="8">
        <f>SUM(O10:O19)</f>
        <v>1</v>
      </c>
    </row>
    <row r="22" spans="1:15" ht="14.25">
      <c r="A22" s="72" t="s">
        <v>61</v>
      </c>
      <c r="B22" s="55">
        <v>30696876188</v>
      </c>
      <c r="C22" s="106">
        <f>(+B22*G22)/B$5</f>
        <v>626036620.9735444</v>
      </c>
      <c r="D22" s="55">
        <v>17181468361</v>
      </c>
      <c r="E22" s="57">
        <f>+D22/B22</f>
        <v>0.5597139023454304</v>
      </c>
      <c r="F22" s="106">
        <f>+C22*E22</f>
        <v>350401400.1362496</v>
      </c>
      <c r="G22" s="111">
        <v>13.66</v>
      </c>
      <c r="H22" s="85">
        <f>+G22*D22/1000000</f>
        <v>234698.85781126</v>
      </c>
      <c r="I22" s="14">
        <f>(+H22/B$5)</f>
        <v>350.40140013624966</v>
      </c>
      <c r="J22" s="6"/>
      <c r="L22" s="1"/>
      <c r="M22" t="s">
        <v>7</v>
      </c>
      <c r="N22" s="6">
        <f>I35</f>
        <v>-829.0501567632128</v>
      </c>
      <c r="O22" s="8"/>
    </row>
    <row r="23" spans="1:15" ht="15">
      <c r="A23" s="95" t="s">
        <v>67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69</v>
      </c>
      <c r="B24" s="55">
        <v>9736791983</v>
      </c>
      <c r="C24" s="106">
        <f>(+B24*G24)/B$5</f>
        <v>725534917.6941326</v>
      </c>
      <c r="D24" s="55">
        <v>4941651589</v>
      </c>
      <c r="E24" s="57">
        <f>+D24/B24</f>
        <v>0.507523586580457</v>
      </c>
      <c r="F24" s="106">
        <f>+C24*E24</f>
        <v>368226083.61748284</v>
      </c>
      <c r="G24" s="111">
        <v>49.91</v>
      </c>
      <c r="H24" s="85">
        <f>+G24*D24/1000000</f>
        <v>246637.83080698998</v>
      </c>
      <c r="I24" s="14">
        <f>(+H24/B$5)</f>
        <v>368.2260836174828</v>
      </c>
      <c r="J24" s="6"/>
      <c r="L24" s="1"/>
      <c r="N24" s="6"/>
      <c r="O24" s="8"/>
    </row>
    <row r="25" spans="1:15" ht="15">
      <c r="A25" s="69" t="s">
        <v>64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63</v>
      </c>
      <c r="B26" s="62" t="s">
        <v>27</v>
      </c>
      <c r="C26" s="62" t="s">
        <v>27</v>
      </c>
      <c r="D26" s="62" t="s">
        <v>27</v>
      </c>
      <c r="E26" s="57">
        <v>1</v>
      </c>
      <c r="F26" s="62" t="s">
        <v>27</v>
      </c>
      <c r="G26" s="63" t="s">
        <v>27</v>
      </c>
      <c r="H26" s="84">
        <v>537576.247</v>
      </c>
      <c r="I26" s="14">
        <f>(+H26/B$5)</f>
        <v>802.5921872200657</v>
      </c>
      <c r="J26" s="37" t="s">
        <v>30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5027.519470314199</v>
      </c>
      <c r="O28" s="8"/>
    </row>
    <row r="29" spans="1:12" ht="15">
      <c r="A29" s="69" t="s">
        <v>17</v>
      </c>
      <c r="B29" s="52"/>
      <c r="C29" s="64"/>
      <c r="D29" s="55"/>
      <c r="E29" s="52"/>
      <c r="F29" s="53"/>
      <c r="G29" s="50"/>
      <c r="H29" s="114">
        <v>56508.947</v>
      </c>
      <c r="I29" s="51">
        <f>H29/B$5</f>
        <v>84.36689608838459</v>
      </c>
      <c r="J29" s="37" t="s">
        <v>30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32</v>
      </c>
      <c r="B31" s="79"/>
      <c r="C31" s="80"/>
      <c r="D31" s="81"/>
      <c r="E31" s="79"/>
      <c r="F31" s="79"/>
      <c r="G31" s="82"/>
      <c r="H31" s="86">
        <f>SUM(H10:H30)</f>
        <v>3922730.3362164507</v>
      </c>
      <c r="I31" s="83">
        <f>SUM(I10:I30)</f>
        <v>5856.569627077411</v>
      </c>
      <c r="L31" s="1"/>
      <c r="M31" s="23" t="s">
        <v>42</v>
      </c>
      <c r="N31" s="23">
        <f>+F40</f>
        <v>1662759593</v>
      </c>
    </row>
    <row r="32" spans="1:14" ht="15">
      <c r="A32" s="93" t="s">
        <v>58</v>
      </c>
      <c r="B32" s="12"/>
      <c r="C32" s="12"/>
      <c r="D32" s="12"/>
      <c r="E32" s="12"/>
      <c r="F32" s="12"/>
      <c r="G32" s="12"/>
      <c r="H32" s="84">
        <f>+B64</f>
        <v>555297.7949999999</v>
      </c>
      <c r="I32" s="51">
        <f>+H32/B5</f>
        <v>829.0501567632128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43</v>
      </c>
      <c r="N33" s="23">
        <f>+N28*1000000</f>
        <v>5027519470.3141985</v>
      </c>
    </row>
    <row r="34" spans="1:14" ht="12.75">
      <c r="A34" s="76" t="s">
        <v>20</v>
      </c>
      <c r="B34" s="9"/>
      <c r="C34" s="9"/>
      <c r="D34" s="9"/>
      <c r="E34" s="9"/>
      <c r="F34" s="9"/>
      <c r="G34" s="9"/>
      <c r="H34" s="10">
        <f>+H31</f>
        <v>3922730.3362164507</v>
      </c>
      <c r="I34" s="11">
        <f>H34/B$5</f>
        <v>5856.569627077412</v>
      </c>
      <c r="K34" s="1"/>
      <c r="L34" s="1"/>
      <c r="M34" s="23"/>
      <c r="N34" s="23"/>
    </row>
    <row r="35" spans="1:14" ht="12.75">
      <c r="A35" s="77" t="s">
        <v>19</v>
      </c>
      <c r="B35" s="12"/>
      <c r="C35" s="12"/>
      <c r="D35" s="12"/>
      <c r="E35" s="12"/>
      <c r="F35" s="12"/>
      <c r="G35" s="12"/>
      <c r="H35" s="13">
        <f>-H32</f>
        <v>-555297.7949999999</v>
      </c>
      <c r="I35" s="14">
        <f>H35/B$5</f>
        <v>-829.0501567632128</v>
      </c>
      <c r="K35" s="1"/>
      <c r="L35" s="1"/>
      <c r="M35" t="s">
        <v>44</v>
      </c>
      <c r="N35" s="26">
        <f>+B5</f>
        <v>669.8</v>
      </c>
    </row>
    <row r="36" spans="1:14" ht="13.5" thickBot="1">
      <c r="A36" s="42" t="s">
        <v>21</v>
      </c>
      <c r="B36" s="15"/>
      <c r="C36" s="15"/>
      <c r="D36" s="15"/>
      <c r="E36" s="15"/>
      <c r="F36" s="15"/>
      <c r="G36" s="87" t="s">
        <v>8</v>
      </c>
      <c r="H36" s="42">
        <f>+H34+H35</f>
        <v>3367432.5412164507</v>
      </c>
      <c r="I36" s="43">
        <f>+I34+I35</f>
        <v>5027.5194703142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45</v>
      </c>
      <c r="N37" s="40">
        <f>+(N33*N35)/N31</f>
        <v>2025.207104738953</v>
      </c>
    </row>
    <row r="38" spans="1:14" ht="12.75">
      <c r="A38" s="1"/>
      <c r="B38" s="1"/>
      <c r="C38" s="1"/>
      <c r="D38" s="1"/>
      <c r="E38" s="1"/>
      <c r="F38" s="39" t="s">
        <v>56</v>
      </c>
      <c r="G38" s="46">
        <f>+H36*1000000/F40</f>
        <v>2025.2071047389536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9</v>
      </c>
      <c r="B40" s="16"/>
      <c r="C40" s="16"/>
      <c r="D40" s="16"/>
      <c r="E40" s="16"/>
      <c r="F40" s="99">
        <f>1662759593</f>
        <v>1662759593</v>
      </c>
      <c r="G40" s="112">
        <v>1230</v>
      </c>
      <c r="H40" s="17">
        <f>+G40*F40/1000000</f>
        <v>2045194.29939</v>
      </c>
      <c r="I40" s="18">
        <f>H40/B$5</f>
        <v>3053.440279770081</v>
      </c>
      <c r="K40" s="1"/>
      <c r="L40" s="1"/>
      <c r="N40" s="6"/>
    </row>
    <row r="41" spans="1:12" ht="13.5" thickBot="1">
      <c r="A41" s="29" t="s">
        <v>10</v>
      </c>
      <c r="B41" s="1"/>
      <c r="C41" s="1"/>
      <c r="D41" s="1"/>
      <c r="E41" s="1"/>
      <c r="F41" s="1"/>
      <c r="G41" s="1"/>
      <c r="H41" s="19">
        <f>(H40-H36)/H36</f>
        <v>-0.39265470819166154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22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37</v>
      </c>
      <c r="C48" s="31" t="s">
        <v>38</v>
      </c>
      <c r="F48" s="31" t="s">
        <v>36</v>
      </c>
      <c r="G48" s="31" t="s">
        <v>39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March 31, 2016</v>
      </c>
      <c r="C49" s="33" t="str">
        <f>+B49</f>
        <v>as of March 31, 2016</v>
      </c>
      <c r="D49" s="33" t="s">
        <v>16</v>
      </c>
      <c r="E49" s="33" t="s">
        <v>25</v>
      </c>
      <c r="F49" s="33" t="str">
        <f>+B49</f>
        <v>as of March 31, 2016</v>
      </c>
      <c r="G49" s="33" t="str">
        <f>+F49</f>
        <v>as of March 31, 2016</v>
      </c>
      <c r="I49" s="1"/>
      <c r="J49" s="5"/>
      <c r="K49" s="1"/>
      <c r="L49" s="1"/>
      <c r="M49" s="35"/>
    </row>
    <row r="50" spans="1:12" ht="12.75">
      <c r="A50" s="1" t="s">
        <v>11</v>
      </c>
      <c r="B50" s="1">
        <f>+B12</f>
        <v>96129146433</v>
      </c>
      <c r="C50" s="106">
        <f aca="true" t="shared" si="1" ref="C50:C55">(+B50*G50)/B$5</f>
        <v>10339121691.599464</v>
      </c>
      <c r="D50" s="1">
        <f>+D12</f>
        <v>12710716761.5</v>
      </c>
      <c r="E50" s="22">
        <f>+D50/B50</f>
        <v>0.13222542000161316</v>
      </c>
      <c r="F50" s="108">
        <f>+C50*E50</f>
        <v>1367094708.1195283</v>
      </c>
      <c r="G50" s="26">
        <f>+G12</f>
        <v>72.04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59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12</v>
      </c>
      <c r="B52" s="1">
        <v>567712826</v>
      </c>
      <c r="C52" s="106">
        <f t="shared" si="1"/>
        <v>138156450.63899672</v>
      </c>
      <c r="D52" s="1">
        <v>377528973</v>
      </c>
      <c r="E52" s="22">
        <f>+D52/B52</f>
        <v>0.6649999008477572</v>
      </c>
      <c r="F52" s="106">
        <f>+C52*E52</f>
        <v>91874025.97641088</v>
      </c>
      <c r="G52" s="38">
        <v>163</v>
      </c>
      <c r="I52" s="1"/>
      <c r="J52" s="5"/>
      <c r="K52" s="1"/>
      <c r="L52" s="1"/>
    </row>
    <row r="53" spans="1:13" ht="12.75">
      <c r="A53" s="1" t="s">
        <v>13</v>
      </c>
      <c r="B53" s="1">
        <v>11000000000</v>
      </c>
      <c r="C53" s="106">
        <f t="shared" si="1"/>
        <v>3119677515.6763215</v>
      </c>
      <c r="D53" s="1">
        <v>6468355155</v>
      </c>
      <c r="E53" s="22">
        <f>+D53/B53</f>
        <v>0.5880322868181819</v>
      </c>
      <c r="F53" s="106">
        <f>+C53*E53</f>
        <v>1834471103.6784117</v>
      </c>
      <c r="G53" s="38">
        <v>189.96</v>
      </c>
      <c r="I53" s="1"/>
      <c r="J53" s="5"/>
      <c r="K53" s="1"/>
      <c r="L53" s="1"/>
      <c r="M53" s="23"/>
    </row>
    <row r="54" spans="1:12" ht="12.75">
      <c r="A54" s="1" t="s">
        <v>14</v>
      </c>
      <c r="B54" s="1">
        <v>429418369</v>
      </c>
      <c r="C54" s="106">
        <f t="shared" si="1"/>
        <v>110271662.38877277</v>
      </c>
      <c r="D54" s="1">
        <v>223364308</v>
      </c>
      <c r="E54" s="22">
        <f>+D54/B54</f>
        <v>0.5201554570666258</v>
      </c>
      <c r="F54" s="106">
        <f>+C54*E54</f>
        <v>57358406.95132875</v>
      </c>
      <c r="G54" s="38">
        <v>172</v>
      </c>
      <c r="I54" s="1"/>
      <c r="J54" s="5"/>
      <c r="K54" s="1"/>
      <c r="L54" s="1"/>
    </row>
    <row r="55" spans="1:12" ht="12.75">
      <c r="A55" s="1" t="s">
        <v>15</v>
      </c>
      <c r="B55" s="27">
        <v>141373600</v>
      </c>
      <c r="C55" s="107">
        <f t="shared" si="1"/>
        <v>14141581.36757241</v>
      </c>
      <c r="D55" s="27">
        <v>0</v>
      </c>
      <c r="E55" s="28">
        <f>+D55/B55</f>
        <v>0</v>
      </c>
      <c r="F55" s="107">
        <f>+C55*E55</f>
        <v>0</v>
      </c>
      <c r="G55" s="38">
        <v>67</v>
      </c>
      <c r="H55" s="1"/>
      <c r="I55" s="1"/>
      <c r="J55" s="1"/>
      <c r="K55" s="1"/>
      <c r="L55" s="34"/>
    </row>
    <row r="56" spans="1:12" ht="12.75">
      <c r="A56" s="1" t="s">
        <v>26</v>
      </c>
      <c r="B56" s="1">
        <f>SUM(B52:B55)</f>
        <v>12138504795</v>
      </c>
      <c r="C56" s="106">
        <f>SUM(C52:C55)</f>
        <v>3382247210.0716634</v>
      </c>
      <c r="D56" s="1">
        <f>SUM(D52:D55)</f>
        <v>7069248436</v>
      </c>
      <c r="E56" s="22">
        <f>+D56/B56</f>
        <v>0.5823821430553713</v>
      </c>
      <c r="F56" s="106">
        <f>SUM(F52:F55)</f>
        <v>1983703536.6061513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3350798244.7256794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53</v>
      </c>
      <c r="B60" s="3">
        <v>421881.432</v>
      </c>
      <c r="C60" s="6">
        <f>+B60/B5</f>
        <v>629.861797551508</v>
      </c>
      <c r="D60" s="23"/>
      <c r="H60" s="23"/>
      <c r="L60" s="1"/>
    </row>
    <row r="61" spans="1:8" ht="12.75">
      <c r="A61" t="s">
        <v>65</v>
      </c>
      <c r="B61" s="3">
        <v>42238.502</v>
      </c>
      <c r="C61" s="5">
        <f>+B61/B5</f>
        <v>63.061364586443716</v>
      </c>
      <c r="D61" s="1"/>
      <c r="E61" s="1"/>
      <c r="H61" s="23"/>
    </row>
    <row r="62" spans="1:8" ht="12.75">
      <c r="A62" t="s">
        <v>66</v>
      </c>
      <c r="B62" s="3">
        <v>91177.861</v>
      </c>
      <c r="C62" s="5">
        <f>+B62/B5</f>
        <v>136.1269946252613</v>
      </c>
      <c r="F62" s="106">
        <f>+F56*G62</f>
        <v>991851768.3030757</v>
      </c>
      <c r="G62" s="22">
        <v>0.5</v>
      </c>
      <c r="H62" s="23" t="s">
        <v>51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48</v>
      </c>
      <c r="B64" s="115">
        <f>+B60+B61+B62+B63</f>
        <v>555297.7949999999</v>
      </c>
      <c r="C64" s="90">
        <f>+C60+C61+C62</f>
        <v>829.050156763213</v>
      </c>
      <c r="D64" s="1"/>
      <c r="F64" s="106">
        <f>+G64*F56</f>
        <v>991851768.3030757</v>
      </c>
      <c r="G64" s="22">
        <v>0.5</v>
      </c>
      <c r="H64" s="23" t="s">
        <v>52</v>
      </c>
    </row>
    <row r="65" spans="2:8" ht="12.75">
      <c r="B65" s="1"/>
      <c r="C65" s="1"/>
      <c r="D65" s="1"/>
      <c r="F65" s="106">
        <f>+F62+F64</f>
        <v>1983703536.6061513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11</v>
      </c>
      <c r="C69" s="39" t="s">
        <v>51</v>
      </c>
      <c r="D69" s="39" t="s">
        <v>52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6"/>
    </row>
    <row r="71" spans="1:6" ht="12.75">
      <c r="A71" t="s">
        <v>50</v>
      </c>
      <c r="B71" s="23">
        <v>25214836709</v>
      </c>
      <c r="C71" s="23">
        <f>+B71*C70</f>
        <v>12607418354.5</v>
      </c>
      <c r="D71" s="23">
        <f>+D70*B71</f>
        <v>12607418354.5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49</v>
      </c>
      <c r="C74" s="39" t="s">
        <v>51</v>
      </c>
      <c r="D74" s="39" t="s">
        <v>52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2016-06-03T19:25:28Z</cp:lastPrinted>
  <dcterms:created xsi:type="dcterms:W3CDTF">2000-08-28T16:15:11Z</dcterms:created>
  <dcterms:modified xsi:type="dcterms:W3CDTF">2016-06-08T17:10:30Z</dcterms:modified>
  <cp:category/>
  <cp:version/>
  <cp:contentType/>
  <cp:contentStatus/>
</cp:coreProperties>
</file>