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<sst xmlns="http://schemas.openxmlformats.org/spreadsheetml/2006/main" count="88" uniqueCount="71">
  <si>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</si>
  <si>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</si>
  <si>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</si>
  <si>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</si>
  <si>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</si>
  <si>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</si>
  <si>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</si>
  <si>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</si>
  <si>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</si>
  <si>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</si>
  <si>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</si>
  <si>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</si>
  <si>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</si>
  <si>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</si>
  <si>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</si>
  <si>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</si>
  <si>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</si>
  <si>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</si>
  <si>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MCh$</t>
  </si>
  <si>
    <t>Total</t>
  </si>
  <si>
    <t>Observed US$ ex. Rt.</t>
  </si>
  <si>
    <t>MUS$</t>
  </si>
  <si>
    <t>IRSA (50%)</t>
  </si>
  <si>
    <t xml:space="preserve">NAV Estimado </t>
  </si>
  <si>
    <t>Valores al 30 de junio de 2006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</si>
  <si>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</si>
  <si>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</si>
  <si>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</si>
  <si>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</si>
  <si>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</si>
  <si>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</si>
  <si>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</si>
  <si>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</si>
  <si>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</si>
  <si>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</si>
  <si>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</si>
  <si>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</si>
  <si>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</si>
  <si>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</si>
  <si>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</si>
  <si>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Deuda nivel corporativo (consolidado interno)</t>
  </si>
  <si>
    <t>Total deuda nivel corporativo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</si>
  <si>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</si>
  <si>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</si>
  <si>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</si>
  <si>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</si>
  <si>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</si>
  <si>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</si>
  <si>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 (US$)</t>
  </si>
  <si>
    <t>Acción ($)</t>
  </si>
  <si>
    <t>al 30.6.06</t>
  </si>
  <si>
    <t>Quiñenco</t>
  </si>
  <si>
    <t>Participación %</t>
  </si>
  <si>
    <t>Valor libro</t>
  </si>
  <si>
    <t>Por sector</t>
  </si>
  <si>
    <t>Efectivo</t>
  </si>
  <si>
    <t>Telecomunicaciones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</si>
  <si>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</si>
  <si>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</si>
  <si>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</si>
  <si>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</si>
  <si>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</si>
  <si>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</si>
  <si>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</si>
  <si>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</si>
  <si>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NAV por acción en $</t>
  </si>
  <si>
    <t>Acciones s/p</t>
  </si>
  <si>
    <t>Valor Bursátil (US$)</t>
  </si>
  <si>
    <t>Valor estim. Inversión (US$)</t>
  </si>
  <si>
    <t>Precio/acción ($)</t>
  </si>
  <si>
    <t>ver detalle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</si>
</sst>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3">
        <f>DATE(6,6,30)</f>
        <v>2373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24</v>
      </c>
      <c r="B5" s="1"/>
      <c r="C5" s="1"/>
      <c r="D5" s="1" t="s">
        <v>20</v>
      </c>
      <c r="E5" s="4">
        <v>539.44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30.6.06</v>
      </c>
    </row>
    <row r="7" spans="1:12" ht="12.75">
      <c r="A7" s="1"/>
      <c r="B7" s="57"/>
      <c r="C7" s="83" t="s">
        <v>42</v>
      </c>
      <c r="D7" s="84"/>
      <c r="E7" s="1"/>
      <c r="F7" s="57" t="s">
        <v>43</v>
      </c>
      <c r="G7" s="1"/>
      <c r="H7" s="85" t="s">
        <v>44</v>
      </c>
      <c r="K7" s="1"/>
      <c r="L7" s="1"/>
    </row>
    <row r="8" spans="2:15" ht="12.75">
      <c r="B8" s="83" t="s">
        <v>45</v>
      </c>
      <c r="C8" s="57" t="s">
        <v>46</v>
      </c>
      <c r="D8" s="84" t="s">
        <v>47</v>
      </c>
      <c r="F8" s="57" t="s">
        <v>48</v>
      </c>
      <c r="G8" s="1"/>
      <c r="H8" s="85" t="s">
        <v>49</v>
      </c>
      <c r="I8" s="1"/>
      <c r="J8" s="1"/>
      <c r="K8" s="1"/>
      <c r="L8" s="1"/>
      <c r="M8" t="s">
        <v>54</v>
      </c>
      <c r="N8" s="6"/>
      <c r="O8" s="7"/>
    </row>
    <row r="9" spans="1:12" ht="15">
      <c r="A9" s="31" t="s">
        <v>25</v>
      </c>
      <c r="B9" s="56" t="s">
        <v>50</v>
      </c>
      <c r="C9" s="56" t="str">
        <f>+B9</f>
        <v>al 30.6.06</v>
      </c>
      <c r="D9" s="56" t="s">
        <v>51</v>
      </c>
      <c r="E9" s="37" t="s">
        <v>52</v>
      </c>
      <c r="F9" s="56" t="str">
        <f>+C9</f>
        <v>al 30.6.06</v>
      </c>
      <c r="G9" s="37"/>
      <c r="H9" s="37" t="str">
        <f>+F9</f>
        <v>al 30.6.06</v>
      </c>
      <c r="I9" s="56" t="s">
        <v>18</v>
      </c>
      <c r="J9" s="56" t="s">
        <v>21</v>
      </c>
      <c r="K9" s="1"/>
      <c r="L9" s="1"/>
    </row>
    <row r="10" spans="1:20" ht="14.25">
      <c r="A10" s="33"/>
      <c r="K10" s="1"/>
      <c r="L10" s="1"/>
      <c r="M10" t="s">
        <v>55</v>
      </c>
      <c r="N10" s="6">
        <f>+J11</f>
        <v>200.67477383953727</v>
      </c>
      <c r="O10" s="10">
        <f>+N10/N17</f>
        <v>0.07676735660824667</v>
      </c>
      <c r="T10" s="10"/>
    </row>
    <row r="11" spans="1:20" ht="15">
      <c r="A11" s="80" t="s">
        <v>26</v>
      </c>
      <c r="B11" s="9"/>
      <c r="C11" s="9"/>
      <c r="D11" s="9"/>
      <c r="E11" s="9"/>
      <c r="F11" s="9"/>
      <c r="G11" s="9"/>
      <c r="H11" s="4"/>
      <c r="I11" s="64">
        <v>108252</v>
      </c>
      <c r="J11" s="65">
        <f>(+I11/E$5)</f>
        <v>200.67477383953727</v>
      </c>
      <c r="K11" s="6">
        <f>+J11</f>
        <v>200.67477383953727</v>
      </c>
      <c r="L11" s="1"/>
      <c r="M11" t="s">
        <v>56</v>
      </c>
      <c r="N11" s="6">
        <f>+J20+J21</f>
        <v>237.12962812119972</v>
      </c>
      <c r="O11" s="10">
        <f aca="true" t="shared" si="0" ref="O11:O16">+N11/$N$17</f>
        <v>0.0907130197586126</v>
      </c>
      <c r="T11" s="10"/>
    </row>
    <row r="12" spans="1:20" ht="15">
      <c r="A12" s="31" t="s">
        <v>27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57</v>
      </c>
      <c r="N12" s="6">
        <f>+J13+J14</f>
        <v>1382.381099502447</v>
      </c>
      <c r="O12" s="10">
        <f t="shared" si="0"/>
        <v>0.5288245293793683</v>
      </c>
      <c r="T12" s="10"/>
    </row>
    <row r="13" spans="1:20" ht="14.25">
      <c r="A13" s="47" t="s">
        <v>9</v>
      </c>
      <c r="B13" s="29">
        <v>69037564665</v>
      </c>
      <c r="C13" s="38">
        <f>+C47</f>
        <v>4376918121.650229</v>
      </c>
      <c r="D13" s="29">
        <v>14307782107</v>
      </c>
      <c r="E13" s="9">
        <f>+D13/B13</f>
        <v>0.20724633286859873</v>
      </c>
      <c r="F13" s="38">
        <f>+C13*E13</f>
        <v>907100229.9781253</v>
      </c>
      <c r="G13" s="43"/>
      <c r="H13" s="4">
        <v>34.2</v>
      </c>
      <c r="I13" s="1">
        <f>+H13*D13/1000000</f>
        <v>489326.14805940003</v>
      </c>
      <c r="J13" s="5">
        <f>(+I13/E$5)</f>
        <v>907.1002299781254</v>
      </c>
      <c r="K13" s="6"/>
      <c r="L13" s="1"/>
      <c r="M13" t="s">
        <v>58</v>
      </c>
      <c r="N13" s="6">
        <f>+J18+J17</f>
        <v>495.0308358297493</v>
      </c>
      <c r="O13" s="10">
        <f t="shared" si="0"/>
        <v>0.18937212674577597</v>
      </c>
      <c r="T13" s="10"/>
    </row>
    <row r="14" spans="1:20" ht="14.25">
      <c r="A14" s="47" t="s">
        <v>15</v>
      </c>
      <c r="B14" s="29">
        <f>+B53</f>
        <v>12138504795</v>
      </c>
      <c r="C14" s="38">
        <f>+C53</f>
        <v>893789623.7783628</v>
      </c>
      <c r="D14" s="29">
        <f>+D53</f>
        <v>6412491982</v>
      </c>
      <c r="E14" s="9">
        <f>+E53</f>
        <v>0.5282769245715819</v>
      </c>
      <c r="F14" s="38">
        <f>+F53</f>
        <v>475280869.52432144</v>
      </c>
      <c r="G14" s="44"/>
      <c r="H14" s="44" t="s">
        <v>70</v>
      </c>
      <c r="I14" s="1">
        <f>+(+D49*G49/1000000)+(D50*G50/1000000)+(D51*G51/1000000)+(D52*G52/1000000)</f>
        <v>256385.51225620002</v>
      </c>
      <c r="J14" s="5">
        <f>(+I14/E$5)</f>
        <v>475.28086952432153</v>
      </c>
      <c r="K14" s="6">
        <f>+J14+J13</f>
        <v>1382.381099502447</v>
      </c>
      <c r="L14" s="1"/>
      <c r="M14" t="s">
        <v>59</v>
      </c>
      <c r="N14" s="6">
        <f>+J23</f>
        <v>223.99213406402933</v>
      </c>
      <c r="O14" s="10">
        <f t="shared" si="0"/>
        <v>0.08568732234817496</v>
      </c>
      <c r="T14" s="10"/>
    </row>
    <row r="15" spans="1:20" ht="15">
      <c r="A15" s="81" t="s">
        <v>28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6.310247664244401</v>
      </c>
      <c r="O15" s="10">
        <f t="shared" si="0"/>
        <v>0.0024139607757313647</v>
      </c>
      <c r="T15" s="10"/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60</v>
      </c>
      <c r="N16" s="70">
        <f>+J29</f>
        <v>68.54515794156903</v>
      </c>
      <c r="O16" s="10">
        <f t="shared" si="0"/>
        <v>0.02622168438409017</v>
      </c>
      <c r="T16" s="10"/>
    </row>
    <row r="17" spans="1:15" ht="14.25">
      <c r="A17" s="47" t="s">
        <v>3</v>
      </c>
      <c r="B17" s="29">
        <v>318502872</v>
      </c>
      <c r="C17" s="38">
        <f>(+B17*H17)/E$5</f>
        <v>1405229192.0510156</v>
      </c>
      <c r="D17" s="78">
        <v>105284216</v>
      </c>
      <c r="E17" s="9">
        <f>+D17/B17</f>
        <v>0.3305597068525021</v>
      </c>
      <c r="F17" s="38">
        <f>+C17*E17</f>
        <v>464512149.78496206</v>
      </c>
      <c r="G17" s="4"/>
      <c r="H17" s="4">
        <v>2380</v>
      </c>
      <c r="I17" s="1">
        <f>+H17*D17/1000000</f>
        <v>250576.43408</v>
      </c>
      <c r="J17" s="5">
        <f>(+I17/E$5)</f>
        <v>464.51214978496216</v>
      </c>
      <c r="K17" s="6">
        <f>+J17+J18</f>
        <v>495.0308358297493</v>
      </c>
      <c r="L17" s="1"/>
      <c r="M17" t="s">
        <v>19</v>
      </c>
      <c r="N17" s="6">
        <f>SUM(N10:N16)</f>
        <v>2614.063876962776</v>
      </c>
      <c r="O17" s="10">
        <f>SUM(O10:O16)</f>
        <v>1.0000000000000002</v>
      </c>
    </row>
    <row r="18" spans="1:15" ht="14.25">
      <c r="A18" s="47" t="s">
        <v>29</v>
      </c>
      <c r="B18" s="62">
        <v>2900745246</v>
      </c>
      <c r="C18" s="60" t="s">
        <v>17</v>
      </c>
      <c r="D18" s="62">
        <f>2875456624+28005</f>
        <v>2875484629</v>
      </c>
      <c r="E18" s="63">
        <f>+D18/B18</f>
        <v>0.9912916802898037</v>
      </c>
      <c r="F18" s="60" t="s">
        <v>17</v>
      </c>
      <c r="G18" s="4"/>
      <c r="H18" s="67" t="s">
        <v>17</v>
      </c>
      <c r="I18" s="1">
        <v>16463</v>
      </c>
      <c r="J18" s="5">
        <f>(+I18/E$5)</f>
        <v>30.518686044787184</v>
      </c>
      <c r="K18" s="71" t="s">
        <v>53</v>
      </c>
      <c r="L18" s="1"/>
      <c r="M18" t="s">
        <v>61</v>
      </c>
      <c r="N18" s="6">
        <f>J35</f>
        <v>-664.2351327302387</v>
      </c>
      <c r="O18" s="10"/>
    </row>
    <row r="19" spans="1:12" ht="15">
      <c r="A19" s="48" t="s">
        <v>30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</row>
    <row r="20" spans="1:15" ht="14.25">
      <c r="A20" s="47" t="s">
        <v>14</v>
      </c>
      <c r="B20" s="29">
        <v>225063190</v>
      </c>
      <c r="C20" s="38">
        <f>(+B20*H20)/E$5</f>
        <v>146025723.89885807</v>
      </c>
      <c r="D20" s="29">
        <v>165809807</v>
      </c>
      <c r="E20" s="9">
        <f>+D20/B20</f>
        <v>0.7367255702720645</v>
      </c>
      <c r="F20" s="38">
        <f>+C20*E20</f>
        <v>107580884.71377726</v>
      </c>
      <c r="G20" s="4"/>
      <c r="H20" s="4">
        <v>350</v>
      </c>
      <c r="I20" s="1">
        <f>+H20*D20/1000000</f>
        <v>58033.43245</v>
      </c>
      <c r="J20" s="5">
        <f>(+I20/E$5)</f>
        <v>107.58088471377724</v>
      </c>
      <c r="K20" s="6"/>
      <c r="L20" s="1"/>
      <c r="N20" s="6"/>
      <c r="O20" s="10"/>
    </row>
    <row r="21" spans="1:15" ht="14.25">
      <c r="A21" s="47" t="s">
        <v>5</v>
      </c>
      <c r="B21" s="29">
        <v>236523695</v>
      </c>
      <c r="C21" s="38">
        <f>(+B21*H21)/E$5</f>
        <v>2278816179.785518</v>
      </c>
      <c r="D21" s="29">
        <f>13459169-13000</f>
        <v>13446169</v>
      </c>
      <c r="E21" s="9">
        <f>+D21/B21</f>
        <v>0.05684914147819312</v>
      </c>
      <c r="F21" s="38">
        <f>+C21*E21</f>
        <v>129548743.4074225</v>
      </c>
      <c r="G21" s="43"/>
      <c r="H21" s="4">
        <v>5197.3</v>
      </c>
      <c r="I21" s="1">
        <f>+H21*D21/1000000</f>
        <v>69883.7741437</v>
      </c>
      <c r="J21" s="5">
        <f>(+I21/E$5)</f>
        <v>129.54874340742248</v>
      </c>
      <c r="K21" s="6">
        <f>+J21+J20</f>
        <v>237.12962812119972</v>
      </c>
      <c r="L21" s="1"/>
      <c r="M21" t="s">
        <v>6</v>
      </c>
      <c r="N21" s="6">
        <f>+N17+N18</f>
        <v>1949.8287442325372</v>
      </c>
      <c r="O21" s="10"/>
    </row>
    <row r="22" spans="1:12" ht="15">
      <c r="A22" s="31" t="s">
        <v>31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2">
        <v>5541192887</v>
      </c>
      <c r="C23" s="73">
        <f>(+B23*H23)/E$5</f>
        <v>485357711.5355739</v>
      </c>
      <c r="D23" s="72">
        <v>2557255382</v>
      </c>
      <c r="E23" s="74">
        <f>+D23/B23</f>
        <v>0.4614990732409781</v>
      </c>
      <c r="F23" s="75">
        <f>+C23*E23</f>
        <v>223992134.06402934</v>
      </c>
      <c r="G23" s="76"/>
      <c r="H23" s="76">
        <v>47.25</v>
      </c>
      <c r="I23" s="1">
        <f>+H23*D23/1000000</f>
        <v>120830.3167995</v>
      </c>
      <c r="J23" s="5">
        <f>(+I23/E$5)</f>
        <v>223.99213406402933</v>
      </c>
      <c r="K23" s="6">
        <f>+J23</f>
        <v>223.99213406402933</v>
      </c>
      <c r="L23" s="1"/>
    </row>
    <row r="24" spans="1:14" ht="15">
      <c r="A24" s="49" t="s">
        <v>32</v>
      </c>
      <c r="K24" s="6"/>
      <c r="L24" s="1"/>
      <c r="M24" s="35" t="s">
        <v>62</v>
      </c>
      <c r="N24" s="35">
        <v>1079740079</v>
      </c>
    </row>
    <row r="25" spans="1:14" ht="14.25">
      <c r="A25" s="47" t="s">
        <v>2</v>
      </c>
      <c r="B25" s="29">
        <v>9494454</v>
      </c>
      <c r="C25" s="60" t="s">
        <v>17</v>
      </c>
      <c r="D25" s="29">
        <f>+B25*E25</f>
        <v>8432024.5974</v>
      </c>
      <c r="E25" s="9">
        <v>0.8881</v>
      </c>
      <c r="F25" s="60" t="s">
        <v>17</v>
      </c>
      <c r="G25" s="4"/>
      <c r="H25" s="67" t="s">
        <v>17</v>
      </c>
      <c r="I25" s="1">
        <v>309</v>
      </c>
      <c r="J25" s="5">
        <f>(+I25/E$5)</f>
        <v>0.5728162538929259</v>
      </c>
      <c r="K25" s="71" t="s">
        <v>53</v>
      </c>
      <c r="L25" s="1"/>
      <c r="M25" s="35"/>
      <c r="N25" s="35"/>
    </row>
    <row r="26" spans="1:14" ht="14.25">
      <c r="A26" s="55" t="s">
        <v>4</v>
      </c>
      <c r="B26" s="60" t="s">
        <v>17</v>
      </c>
      <c r="C26" s="60" t="s">
        <v>17</v>
      </c>
      <c r="D26" s="60" t="s">
        <v>17</v>
      </c>
      <c r="E26" s="30">
        <v>0.5</v>
      </c>
      <c r="F26" s="60" t="s">
        <v>17</v>
      </c>
      <c r="G26" s="42"/>
      <c r="H26" s="42" t="s">
        <v>17</v>
      </c>
      <c r="I26" s="3">
        <v>3095</v>
      </c>
      <c r="J26" s="54">
        <f>(+I26/E$5)</f>
        <v>5.737431410351475</v>
      </c>
      <c r="K26" s="71" t="s">
        <v>53</v>
      </c>
      <c r="L26" s="1"/>
      <c r="M26" t="s">
        <v>63</v>
      </c>
      <c r="N26" s="35">
        <f>+N21*1000000</f>
        <v>1949828744.2325373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6.310247664244401</v>
      </c>
      <c r="L27" s="1"/>
      <c r="M27" s="35"/>
      <c r="N27" s="35"/>
    </row>
    <row r="28" spans="1:14" ht="14.25">
      <c r="A28" s="32"/>
      <c r="B28" s="69"/>
      <c r="C28" s="38"/>
      <c r="D28" s="29"/>
      <c r="E28" s="29"/>
      <c r="F28" s="38"/>
      <c r="G28" s="9"/>
      <c r="H28" s="4"/>
      <c r="I28" s="3"/>
      <c r="J28" s="5"/>
      <c r="K28" s="1"/>
      <c r="L28" s="1"/>
      <c r="M28" t="s">
        <v>64</v>
      </c>
      <c r="N28" s="39">
        <f>+E5</f>
        <v>539.44</v>
      </c>
    </row>
    <row r="29" spans="1:14" ht="15">
      <c r="A29" s="81" t="s">
        <v>33</v>
      </c>
      <c r="B29" s="29"/>
      <c r="C29" s="79"/>
      <c r="D29" s="74"/>
      <c r="E29" s="29"/>
      <c r="F29" s="38"/>
      <c r="G29" s="9"/>
      <c r="H29" s="4"/>
      <c r="I29" s="61">
        <v>36976</v>
      </c>
      <c r="J29" s="54">
        <f>I29/E$5</f>
        <v>68.54515794156903</v>
      </c>
      <c r="K29" s="71" t="s">
        <v>53</v>
      </c>
      <c r="L29" s="1"/>
      <c r="N29" s="6"/>
    </row>
    <row r="30" spans="1:14" ht="12.75">
      <c r="A30" s="8"/>
      <c r="B30" s="29"/>
      <c r="C30" s="62"/>
      <c r="D30" s="29"/>
      <c r="E30" s="29"/>
      <c r="F30" s="38"/>
      <c r="G30" s="9"/>
      <c r="H30" s="4"/>
      <c r="I30" s="3"/>
      <c r="J30" s="5"/>
      <c r="K30" s="1"/>
      <c r="L30" s="1"/>
      <c r="M30" s="35" t="s">
        <v>65</v>
      </c>
      <c r="N30" s="68">
        <f>+(N26*N28)/N24</f>
        <v>974.1377932019878</v>
      </c>
    </row>
    <row r="31" spans="1:14" ht="12.75">
      <c r="A31" s="82" t="s">
        <v>34</v>
      </c>
      <c r="B31" s="9"/>
      <c r="C31" s="62"/>
      <c r="D31" s="29"/>
      <c r="E31" s="9"/>
      <c r="F31" s="9"/>
      <c r="G31" s="9"/>
      <c r="H31" s="4"/>
      <c r="I31" s="3">
        <f>SUM(I11:I30)</f>
        <v>1410130.6177888</v>
      </c>
      <c r="J31" s="5">
        <f>SUM(J11:J30)</f>
        <v>2614.0638769627762</v>
      </c>
      <c r="K31" s="3"/>
      <c r="L31" s="1"/>
      <c r="N31" s="6"/>
    </row>
    <row r="32" spans="1:14" ht="12.75">
      <c r="A32" s="46" t="s">
        <v>35</v>
      </c>
      <c r="B32" s="1"/>
      <c r="C32" s="1"/>
      <c r="D32" s="1"/>
      <c r="E32" s="1"/>
      <c r="F32" s="1"/>
      <c r="G32" s="1"/>
      <c r="H32" s="1"/>
      <c r="I32" s="64">
        <f>+B59</f>
        <v>358315</v>
      </c>
      <c r="J32" s="65">
        <f>+I32/E5</f>
        <v>664.2351327302387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0" t="s">
        <v>36</v>
      </c>
      <c r="B34" s="11"/>
      <c r="C34" s="11"/>
      <c r="D34" s="11"/>
      <c r="E34" s="11"/>
      <c r="F34" s="11"/>
      <c r="G34" s="11"/>
      <c r="H34" s="11"/>
      <c r="I34" s="12">
        <f>+I31</f>
        <v>1410130.6177888</v>
      </c>
      <c r="J34" s="13">
        <f>I34/E$5</f>
        <v>2614.063876962776</v>
      </c>
      <c r="K34" s="1"/>
      <c r="L34" s="1"/>
    </row>
    <row r="35" spans="1:12" ht="12.75">
      <c r="A35" s="51" t="s">
        <v>37</v>
      </c>
      <c r="B35" s="14"/>
      <c r="C35" s="14"/>
      <c r="D35" s="14"/>
      <c r="E35" s="14"/>
      <c r="F35" s="14"/>
      <c r="G35" s="14"/>
      <c r="H35" s="14"/>
      <c r="I35" s="15">
        <f>-I32</f>
        <v>-358315</v>
      </c>
      <c r="J35" s="16">
        <f>I35/E$5</f>
        <v>-664.2351327302387</v>
      </c>
      <c r="K35" s="1"/>
      <c r="L35" s="1"/>
    </row>
    <row r="36" spans="1:14" ht="13.5" thickBot="1">
      <c r="A36" s="52" t="s">
        <v>38</v>
      </c>
      <c r="B36" s="17"/>
      <c r="C36" s="17"/>
      <c r="D36" s="17"/>
      <c r="E36" s="17"/>
      <c r="F36" s="17"/>
      <c r="G36" s="17"/>
      <c r="H36" s="17"/>
      <c r="I36" s="18">
        <f>+I34+I35</f>
        <v>1051815.6177888</v>
      </c>
      <c r="J36" s="19">
        <f>+J34+J35</f>
        <v>1949.8287442325372</v>
      </c>
      <c r="K36" s="1"/>
      <c r="L36" s="1"/>
      <c r="N36" s="39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7</v>
      </c>
      <c r="B39" s="21"/>
      <c r="C39" s="21"/>
      <c r="D39" s="21"/>
      <c r="E39" s="21"/>
      <c r="F39" s="21"/>
      <c r="G39" s="45">
        <v>1079740079</v>
      </c>
      <c r="H39" s="22">
        <v>610</v>
      </c>
      <c r="I39" s="23">
        <f>+H39*G39/1000000</f>
        <v>658641.44819</v>
      </c>
      <c r="J39" s="24">
        <f>I39/E$5</f>
        <v>1220.9725793230016</v>
      </c>
      <c r="K39" s="1"/>
      <c r="L39" s="1"/>
    </row>
    <row r="40" spans="1:13" ht="13.5" thickBot="1">
      <c r="A40" s="1" t="s">
        <v>8</v>
      </c>
      <c r="B40" s="1"/>
      <c r="C40" s="1"/>
      <c r="D40" s="1"/>
      <c r="E40" s="1"/>
      <c r="F40" s="1"/>
      <c r="G40" s="1"/>
      <c r="H40" s="1"/>
      <c r="I40" s="25">
        <f>(I39-I36)/I36</f>
        <v>-0.37380522113310893</v>
      </c>
      <c r="J40" s="1"/>
      <c r="K40" s="1"/>
      <c r="L40" s="66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39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58"/>
      <c r="B45" s="84" t="s">
        <v>66</v>
      </c>
      <c r="C45" s="84" t="s">
        <v>67</v>
      </c>
      <c r="D45" s="84" t="str">
        <f>+D8</f>
        <v>Acciones de</v>
      </c>
      <c r="F45" s="84" t="s">
        <v>68</v>
      </c>
      <c r="G45" s="84" t="s">
        <v>69</v>
      </c>
      <c r="H45" s="1"/>
      <c r="I45" s="1"/>
      <c r="J45" s="1"/>
      <c r="K45" s="1"/>
      <c r="L45" s="1"/>
      <c r="M45" s="35"/>
    </row>
    <row r="46" spans="1:12" ht="12.75">
      <c r="A46" s="1"/>
      <c r="B46" s="59" t="str">
        <f>+B9</f>
        <v>al 30.6.06</v>
      </c>
      <c r="C46" s="59" t="str">
        <f>+B46</f>
        <v>al 30.6.06</v>
      </c>
      <c r="D46" s="56" t="s">
        <v>51</v>
      </c>
      <c r="E46" s="37" t="s">
        <v>52</v>
      </c>
      <c r="F46" s="59" t="str">
        <f>+B46</f>
        <v>al 30.6.06</v>
      </c>
      <c r="G46" s="59" t="str">
        <f>+F46</f>
        <v>al 30.6.06</v>
      </c>
      <c r="I46" s="1"/>
      <c r="J46" s="5"/>
      <c r="K46" s="1"/>
      <c r="L46" s="1"/>
    </row>
    <row r="47" spans="1:12" ht="12.75">
      <c r="A47" s="1" t="s">
        <v>9</v>
      </c>
      <c r="B47" s="1">
        <f>+B13</f>
        <v>69037564665</v>
      </c>
      <c r="C47" s="1">
        <f>(+B47*G47)/E$5</f>
        <v>4376918121.650229</v>
      </c>
      <c r="D47" s="1">
        <f>+D13</f>
        <v>14307782107</v>
      </c>
      <c r="E47" s="34">
        <f>+D47/B47</f>
        <v>0.20724633286859873</v>
      </c>
      <c r="F47" s="40">
        <f>+C47*E47</f>
        <v>907100229.9781253</v>
      </c>
      <c r="G47" s="39">
        <f>+H13</f>
        <v>34.2</v>
      </c>
      <c r="I47" s="1"/>
      <c r="J47" s="5"/>
      <c r="K47" s="1"/>
      <c r="L47" s="66"/>
    </row>
    <row r="48" spans="1:12" ht="12.75">
      <c r="A48" s="1"/>
      <c r="B48" s="1"/>
      <c r="C48" s="1"/>
      <c r="D48" s="1"/>
      <c r="E48" s="34"/>
      <c r="F48" s="1"/>
      <c r="G48" s="39"/>
      <c r="I48" s="1"/>
      <c r="J48" s="5"/>
      <c r="K48" s="1"/>
      <c r="L48" s="1"/>
    </row>
    <row r="49" spans="1:12" ht="12.75">
      <c r="A49" s="1" t="s">
        <v>10</v>
      </c>
      <c r="B49" s="1">
        <v>567712826</v>
      </c>
      <c r="C49" s="1">
        <f>(+B49*G49)/E$5</f>
        <v>24205463.069108702</v>
      </c>
      <c r="D49" s="1">
        <v>377528973</v>
      </c>
      <c r="E49" s="34">
        <f>+D49/B49</f>
        <v>0.6649999008477572</v>
      </c>
      <c r="F49" s="1">
        <f>+C49*E49</f>
        <v>16096630.540931335</v>
      </c>
      <c r="G49" s="77">
        <v>23</v>
      </c>
      <c r="I49" s="1"/>
      <c r="J49" s="5"/>
      <c r="K49" s="1"/>
      <c r="L49" s="1"/>
    </row>
    <row r="50" spans="1:12" ht="12.75">
      <c r="A50" s="1" t="s">
        <v>11</v>
      </c>
      <c r="B50" s="1">
        <v>11000000000</v>
      </c>
      <c r="C50" s="1">
        <f>(+B50*G50)/E$5</f>
        <v>840130505.7096248</v>
      </c>
      <c r="D50" s="1">
        <v>5811598701</v>
      </c>
      <c r="E50" s="34">
        <f>+D50/B50</f>
        <v>0.5283271546363636</v>
      </c>
      <c r="F50" s="1">
        <f>+C50*E50</f>
        <v>443863759.60477525</v>
      </c>
      <c r="G50" s="39">
        <v>41.2</v>
      </c>
      <c r="I50" s="1"/>
      <c r="J50" s="5"/>
      <c r="K50" s="1"/>
      <c r="L50" s="1"/>
    </row>
    <row r="51" spans="1:12" ht="12.75">
      <c r="A51" s="1" t="s">
        <v>12</v>
      </c>
      <c r="B51" s="1">
        <v>429418369</v>
      </c>
      <c r="C51" s="1">
        <f>(+B51*G51)/E$5</f>
        <v>29453654.99962924</v>
      </c>
      <c r="D51" s="1">
        <v>223364308</v>
      </c>
      <c r="E51" s="34">
        <f>+D51/B51</f>
        <v>0.5201554570666258</v>
      </c>
      <c r="F51" s="1">
        <f>+C51*E51</f>
        <v>15320479.378614856</v>
      </c>
      <c r="G51" s="39">
        <v>37</v>
      </c>
      <c r="I51" s="1"/>
      <c r="J51" s="5"/>
      <c r="K51" s="1"/>
      <c r="L51" s="1"/>
    </row>
    <row r="52" spans="1:12" ht="12.75">
      <c r="A52" s="1" t="s">
        <v>13</v>
      </c>
      <c r="B52" s="40">
        <v>141373600</v>
      </c>
      <c r="C52" s="40">
        <f>(+B52*G52)/E$5</f>
        <v>0</v>
      </c>
      <c r="D52" s="40">
        <v>0</v>
      </c>
      <c r="E52" s="41">
        <f>+D52/B52</f>
        <v>0</v>
      </c>
      <c r="F52" s="40">
        <f>+C52*E52</f>
        <v>0</v>
      </c>
      <c r="G52" s="39"/>
      <c r="H52" s="1"/>
      <c r="I52" s="1"/>
      <c r="J52" s="1"/>
      <c r="K52" s="1"/>
      <c r="L52" s="1"/>
    </row>
    <row r="53" spans="1:10" ht="12.75">
      <c r="A53" s="1" t="s">
        <v>16</v>
      </c>
      <c r="B53" s="1">
        <f>SUM(B49:B52)</f>
        <v>12138504795</v>
      </c>
      <c r="C53" s="1">
        <f>SUM(C49:C52)</f>
        <v>893789623.7783628</v>
      </c>
      <c r="D53" s="1">
        <f>SUM(D49:D52)</f>
        <v>6412491982</v>
      </c>
      <c r="E53" s="34">
        <f>+D53/B53</f>
        <v>0.5282769245715819</v>
      </c>
      <c r="F53" s="1">
        <f>SUM(F49:F52)</f>
        <v>475280869.52432144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1382381099.5024467</v>
      </c>
      <c r="G55" s="1"/>
    </row>
    <row r="57" spans="1:8" ht="12.75">
      <c r="A57" t="s">
        <v>40</v>
      </c>
      <c r="B57" s="1">
        <v>338195</v>
      </c>
      <c r="C57" s="6">
        <f>+B57/E5</f>
        <v>626.937194127243</v>
      </c>
      <c r="D57" s="35"/>
      <c r="H57" s="35"/>
    </row>
    <row r="58" spans="1:8" ht="12.75">
      <c r="A58" t="s">
        <v>22</v>
      </c>
      <c r="B58" s="1">
        <v>20120</v>
      </c>
      <c r="C58" s="5">
        <f>+B58/E5</f>
        <v>37.29793860299569</v>
      </c>
      <c r="D58" s="1"/>
      <c r="E58" s="1"/>
      <c r="H58" s="35"/>
    </row>
    <row r="59" spans="1:8" ht="12.75">
      <c r="A59" t="s">
        <v>41</v>
      </c>
      <c r="B59" s="1">
        <f>SUM(B57:B58)</f>
        <v>358315</v>
      </c>
      <c r="C59" s="5">
        <f>SUM(C57:C58)</f>
        <v>664.2351327302387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</sheetData>
  <printOptions/>
  <pageMargins left="0.75" right="0.75" top="1" bottom="1" header="0" footer="0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2006-08-03T21:12:43Z</cp:lastPrinted>
  <dcterms:created xsi:type="dcterms:W3CDTF">2000-08-28T16:15:11Z</dcterms:created>
  <dcterms:modified xsi:type="dcterms:W3CDTF">2006-08-03T21:17:36Z</dcterms:modified>
  <cp:category/>
  <cp:version/>
  <cp:contentType/>
  <cp:contentStatus/>
</cp:coreProperties>
</file>