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7905" windowHeight="5655" activeTab="0"/>
  </bookViews>
  <sheets>
    <sheet name="Hoja1" sheetId="1" r:id="rId1"/>
  </sheets>
  <definedNames>
    <definedName name="_xlnm.Print_Area" localSheetId="0">'Hoja1'!$M$4:$W$41</definedName>
  </definedNames>
  <calcPr fullCalcOnLoad="1"/>
</workbook>
</file>

<file path=xl/sharedStrings.xml><?xml version="1.0" encoding="utf-8"?>
<sst xmlns="http://schemas.openxmlformats.org/spreadsheetml/2006/main" count="100" uniqueCount="82">
  <si>
    <t>Quiñenco S.A.</t>
  </si>
  <si>
    <t>By Sector</t>
  </si>
  <si>
    <t>cash</t>
  </si>
  <si>
    <t>Madeco</t>
  </si>
  <si>
    <t>Telecom</t>
  </si>
  <si>
    <t>Financial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</si>
  <si>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</si>
  <si>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</si>
  <si>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</si>
  <si>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</si>
  <si>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</si>
  <si>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</si>
  <si>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</si>
  <si>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</si>
  <si>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</si>
  <si>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</si>
  <si>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</si>
  <si>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</si>
  <si>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</si>
  <si>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</si>
  <si>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</si>
  <si>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Telsur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</si>
  <si>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</si>
  <si>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</si>
  <si>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</si>
  <si>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</si>
  <si>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</si>
  <si>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</si>
  <si>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</si>
  <si>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</si>
  <si>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</si>
  <si>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</si>
  <si>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</si>
  <si>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</si>
  <si>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</si>
  <si>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</si>
  <si>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</si>
  <si>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</si>
  <si>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</si>
  <si>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</si>
  <si>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Telecom:</t>
  </si>
  <si>
    <t>Manufacturing:</t>
  </si>
  <si>
    <t>Observed US$ ex. Rt.</t>
  </si>
  <si>
    <t>Value of Investment (US$)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</si>
  <si>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</si>
  <si>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</si>
  <si>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</si>
  <si>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</si>
  <si>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</si>
  <si>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</si>
  <si>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</si>
  <si>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</si>
  <si>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</si>
  <si>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</si>
  <si>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</si>
  <si>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</si>
  <si>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</si>
  <si>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Other</t>
  </si>
  <si>
    <t>Total corporate level debt</t>
  </si>
  <si>
    <t>IRSA (50%)</t>
  </si>
  <si>
    <t>SM Chile</t>
  </si>
  <si>
    <t>Total Shares owned by LQIF</t>
  </si>
  <si>
    <t>Quiñenco</t>
  </si>
  <si>
    <t>Citigroup</t>
  </si>
  <si>
    <t>Real Estate:</t>
  </si>
  <si>
    <t>Coporate level debt (interno consolidado)</t>
  </si>
  <si>
    <t>Company Market Cap in US$</t>
  </si>
  <si>
    <t>Price per Share (Ch$)</t>
  </si>
  <si>
    <t>TOTAL</t>
  </si>
  <si>
    <t>NAV per share Ch$</t>
  </si>
  <si>
    <t>Date:</t>
  </si>
  <si>
    <t xml:space="preserve">Debt Corporate Level </t>
  </si>
  <si>
    <t>Efectivo</t>
  </si>
  <si>
    <t>Financiero</t>
  </si>
  <si>
    <t>Manufacturero</t>
  </si>
  <si>
    <t>Otros</t>
  </si>
  <si>
    <t>Bebidas y Alimentos</t>
  </si>
  <si>
    <t>Beverage &amp; Food</t>
  </si>
  <si>
    <t>Cash</t>
  </si>
  <si>
    <t>Plus: 67.04% of LQIF's debt</t>
  </si>
  <si>
    <t>BV as of June 30, 2009 MV as of June 30, 2009</t>
  </si>
  <si>
    <t>as of June  30, 2009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</si>
</sst>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</numFmts>
  <fonts count="15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11.25"/>
      <name val="Arial"/>
      <family val="2"/>
    </font>
    <font>
      <b/>
      <sz val="8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" xfId="0" applyNumberFormat="1" applyBorder="1" applyAlignment="1">
      <alignment/>
    </xf>
    <xf numFmtId="186" fontId="0" fillId="0" borderId="2" xfId="0" applyNumberFormat="1" applyBorder="1" applyAlignment="1">
      <alignment/>
    </xf>
    <xf numFmtId="189" fontId="0" fillId="0" borderId="3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4" xfId="0" applyNumberFormat="1" applyBorder="1" applyAlignment="1">
      <alignment/>
    </xf>
    <xf numFmtId="189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0" fontId="0" fillId="0" borderId="7" xfId="19" applyNumberFormat="1" applyBorder="1" applyAlignment="1">
      <alignment/>
    </xf>
    <xf numFmtId="188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9" fontId="0" fillId="0" borderId="9" xfId="0" applyNumberFormat="1" applyBorder="1" applyAlignment="1">
      <alignment/>
    </xf>
    <xf numFmtId="10" fontId="0" fillId="2" borderId="8" xfId="19" applyNumberForma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7" xfId="19" applyNumberForma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right"/>
    </xf>
    <xf numFmtId="186" fontId="1" fillId="0" borderId="0" xfId="0" applyNumberFormat="1" applyFont="1" applyBorder="1" applyAlignment="1">
      <alignment/>
    </xf>
    <xf numFmtId="186" fontId="0" fillId="0" borderId="11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12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10" fillId="0" borderId="0" xfId="0" applyNumberFormat="1" applyFont="1" applyAlignment="1">
      <alignment/>
    </xf>
    <xf numFmtId="186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86" fontId="0" fillId="0" borderId="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5" xfId="0" applyNumberFormat="1" applyFont="1" applyBorder="1" applyAlignment="1">
      <alignment horizontal="right"/>
    </xf>
    <xf numFmtId="10" fontId="0" fillId="0" borderId="0" xfId="19" applyNumberForma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5" xfId="0" applyNumberFormat="1" applyFill="1" applyBorder="1" applyAlignment="1">
      <alignment/>
    </xf>
    <xf numFmtId="3" fontId="0" fillId="0" borderId="0" xfId="19" applyNumberFormat="1" applyBorder="1" applyAlignment="1">
      <alignment/>
    </xf>
    <xf numFmtId="195" fontId="0" fillId="0" borderId="0" xfId="19" applyNumberFormat="1" applyBorder="1" applyAlignment="1">
      <alignment/>
    </xf>
    <xf numFmtId="193" fontId="0" fillId="0" borderId="0" xfId="19" applyNumberFormat="1" applyFont="1" applyBorder="1" applyAlignment="1">
      <alignment horizontal="right"/>
    </xf>
    <xf numFmtId="3" fontId="0" fillId="0" borderId="0" xfId="19" applyNumberFormat="1" applyFont="1" applyBorder="1" applyAlignment="1">
      <alignment/>
    </xf>
    <xf numFmtId="3" fontId="0" fillId="0" borderId="0" xfId="19" applyNumberFormat="1" applyFill="1" applyBorder="1" applyAlignment="1">
      <alignment/>
    </xf>
    <xf numFmtId="3" fontId="0" fillId="0" borderId="0" xfId="19" applyNumberFormat="1" applyFont="1" applyFill="1" applyBorder="1" applyAlignment="1">
      <alignment/>
    </xf>
    <xf numFmtId="195" fontId="0" fillId="0" borderId="0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95" fontId="0" fillId="0" borderId="0" xfId="19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9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188" fontId="0" fillId="0" borderId="0" xfId="0" applyNumberFormat="1" applyFill="1" applyBorder="1" applyAlignment="1">
      <alignment horizontal="right"/>
    </xf>
    <xf numFmtId="195" fontId="0" fillId="0" borderId="0" xfId="19" applyNumberFormat="1" applyFill="1" applyBorder="1" applyAlignment="1">
      <alignment/>
    </xf>
    <xf numFmtId="186" fontId="0" fillId="0" borderId="15" xfId="0" applyNumberFormat="1" applyBorder="1" applyAlignment="1">
      <alignment/>
    </xf>
    <xf numFmtId="189" fontId="0" fillId="0" borderId="13" xfId="0" applyNumberFormat="1" applyBorder="1" applyAlignment="1">
      <alignment/>
    </xf>
    <xf numFmtId="186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86" fontId="4" fillId="0" borderId="4" xfId="0" applyNumberFormat="1" applyFont="1" applyBorder="1" applyAlignment="1">
      <alignment/>
    </xf>
    <xf numFmtId="186" fontId="5" fillId="0" borderId="4" xfId="0" applyNumberFormat="1" applyFont="1" applyBorder="1" applyAlignment="1">
      <alignment horizontal="right"/>
    </xf>
    <xf numFmtId="186" fontId="4" fillId="0" borderId="4" xfId="0" applyNumberFormat="1" applyFont="1" applyBorder="1" applyAlignment="1">
      <alignment horizontal="left"/>
    </xf>
    <xf numFmtId="186" fontId="5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186" fontId="2" fillId="0" borderId="4" xfId="0" applyNumberFormat="1" applyFont="1" applyBorder="1" applyAlignment="1">
      <alignment/>
    </xf>
    <xf numFmtId="186" fontId="0" fillId="0" borderId="12" xfId="0" applyNumberFormat="1" applyBorder="1" applyAlignment="1">
      <alignment/>
    </xf>
    <xf numFmtId="186" fontId="6" fillId="0" borderId="2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86" fontId="2" fillId="0" borderId="16" xfId="0" applyNumberFormat="1" applyFont="1" applyBorder="1" applyAlignment="1">
      <alignment/>
    </xf>
    <xf numFmtId="10" fontId="0" fillId="0" borderId="11" xfId="19" applyNumberFormat="1" applyBorder="1" applyAlignment="1">
      <alignment/>
    </xf>
    <xf numFmtId="3" fontId="0" fillId="0" borderId="11" xfId="19" applyNumberFormat="1" applyFill="1" applyBorder="1" applyAlignment="1">
      <alignment/>
    </xf>
    <xf numFmtId="3" fontId="0" fillId="0" borderId="11" xfId="19" applyNumberFormat="1" applyBorder="1" applyAlignment="1">
      <alignment/>
    </xf>
    <xf numFmtId="188" fontId="0" fillId="0" borderId="11" xfId="0" applyNumberFormat="1" applyBorder="1" applyAlignment="1">
      <alignment/>
    </xf>
    <xf numFmtId="189" fontId="0" fillId="0" borderId="17" xfId="0" applyNumberFormat="1" applyBorder="1" applyAlignment="1">
      <alignment/>
    </xf>
    <xf numFmtId="186" fontId="7" fillId="0" borderId="14" xfId="0" applyNumberFormat="1" applyFont="1" applyBorder="1" applyAlignment="1">
      <alignment horizontal="right"/>
    </xf>
    <xf numFmtId="186" fontId="0" fillId="0" borderId="14" xfId="0" applyNumberFormat="1" applyFill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8" xfId="0" applyNumberFormat="1" applyFill="1" applyBorder="1" applyAlignment="1">
      <alignment/>
    </xf>
    <xf numFmtId="186" fontId="6" fillId="0" borderId="6" xfId="0" applyNumberFormat="1" applyFont="1" applyBorder="1" applyAlignment="1">
      <alignment horizontal="center"/>
    </xf>
    <xf numFmtId="186" fontId="5" fillId="0" borderId="8" xfId="0" applyNumberFormat="1" applyFont="1" applyFill="1" applyBorder="1" applyAlignment="1">
      <alignment horizontal="left"/>
    </xf>
    <xf numFmtId="186" fontId="11" fillId="0" borderId="10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7" fontId="0" fillId="3" borderId="19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0" fillId="0" borderId="14" xfId="0" applyNumberFormat="1" applyFont="1" applyFill="1" applyBorder="1" applyAlignment="1">
      <alignment/>
    </xf>
    <xf numFmtId="186" fontId="4" fillId="0" borderId="4" xfId="0" applyNumberFormat="1" applyFont="1" applyFill="1" applyBorder="1" applyAlignment="1">
      <alignment/>
    </xf>
    <xf numFmtId="186" fontId="0" fillId="0" borderId="20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NAV as of June 30, 2009 
US$2.7 billion </a:t>
            </a:r>
          </a:p>
        </c:rich>
      </c:tx>
      <c:layout>
        <c:manualLayout>
          <c:xMode val="factor"/>
          <c:yMode val="factor"/>
          <c:x val="0.010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3"/>
          <c:w val="0.3415"/>
          <c:h val="0.585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Hoja1!$S$10:$S$15</c:f>
              <c:strCache/>
            </c:strRef>
          </c:cat>
          <c:val>
            <c:numRef>
              <c:f>Hoja1!$T$10:$T$15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75"/>
          <c:y val="0.312"/>
          <c:w val="0.26125"/>
          <c:h val="0.344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NAV al 30 de junio de 2009 
US$2,7 mil millones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2795"/>
          <c:w val="0.416"/>
          <c:h val="0.614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Hoja1!$R$10:$R$15</c:f>
              <c:strCache/>
            </c:strRef>
          </c:cat>
          <c:val>
            <c:numRef>
              <c:f>Hoja1!$T$10:$T$15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4015"/>
          <c:w val="0.3055"/>
          <c:h val="0.33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657225</xdr:colOff>
      <xdr:row>17</xdr:row>
      <xdr:rowOff>28575</xdr:rowOff>
    </xdr:from>
    <xdr:to>
      <xdr:col>22</xdr:col>
      <xdr:colOff>733425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0869275" y="3238500"/>
        <a:ext cx="49053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22</xdr:col>
      <xdr:colOff>723900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0974050" y="6686550"/>
        <a:ext cx="47910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36.421875" style="0" customWidth="1"/>
    <col min="2" max="2" width="21.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8.421875" style="0" customWidth="1"/>
    <col min="9" max="9" width="16.4218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5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102" t="s">
        <v>80</v>
      </c>
      <c r="B4" s="1"/>
      <c r="C4" s="1"/>
      <c r="F4" s="1"/>
      <c r="G4" s="1"/>
      <c r="J4" s="1"/>
      <c r="K4" s="1"/>
      <c r="L4" s="1"/>
      <c r="M4" t="s">
        <v>12</v>
      </c>
      <c r="N4" s="6"/>
      <c r="O4" s="8"/>
    </row>
    <row r="5" spans="1:13" ht="13.5" thickBot="1">
      <c r="A5" s="1" t="s">
        <v>42</v>
      </c>
      <c r="B5" s="4">
        <v>531.76</v>
      </c>
      <c r="C5" s="1"/>
      <c r="D5" s="1"/>
      <c r="E5" s="1"/>
      <c r="F5" s="1"/>
      <c r="G5" s="1"/>
      <c r="J5" s="1"/>
      <c r="K5" s="1"/>
      <c r="L5" s="1"/>
      <c r="M5" s="28" t="str">
        <f>+G9</f>
        <v>as of June  30, 2009</v>
      </c>
    </row>
    <row r="6" spans="1:13" ht="12.75">
      <c r="A6" s="1" t="s">
        <v>70</v>
      </c>
      <c r="B6" s="103">
        <f>DATE(9,6,30)</f>
        <v>3469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7" t="s">
        <v>49</v>
      </c>
      <c r="B8" s="50" t="s">
        <v>23</v>
      </c>
      <c r="C8" s="50" t="s">
        <v>66</v>
      </c>
      <c r="D8" s="51"/>
      <c r="E8" s="51"/>
      <c r="F8" s="50" t="s">
        <v>43</v>
      </c>
      <c r="G8" s="52" t="s">
        <v>67</v>
      </c>
      <c r="H8" s="107" t="s">
        <v>68</v>
      </c>
      <c r="I8" s="108"/>
      <c r="K8" s="1"/>
      <c r="L8" s="1"/>
      <c r="M8" t="s">
        <v>1</v>
      </c>
      <c r="N8" s="6"/>
      <c r="O8" s="7"/>
    </row>
    <row r="9" spans="1:12" ht="12.75">
      <c r="A9" s="78"/>
      <c r="B9" s="54" t="s">
        <v>81</v>
      </c>
      <c r="C9" s="54" t="str">
        <f>+B9</f>
        <v>as of June  30, 2009</v>
      </c>
      <c r="D9" s="54" t="s">
        <v>20</v>
      </c>
      <c r="E9" s="54" t="s">
        <v>28</v>
      </c>
      <c r="F9" s="54" t="str">
        <f>+C9</f>
        <v>as of June  30, 2009</v>
      </c>
      <c r="G9" s="54" t="str">
        <f>+F9</f>
        <v>as of June  30, 2009</v>
      </c>
      <c r="H9" s="94" t="s">
        <v>34</v>
      </c>
      <c r="I9" s="55" t="s">
        <v>50</v>
      </c>
      <c r="K9" s="1"/>
      <c r="L9" s="1"/>
    </row>
    <row r="10" spans="1:20" ht="15">
      <c r="A10" s="106" t="s">
        <v>56</v>
      </c>
      <c r="B10" s="56"/>
      <c r="C10" s="56"/>
      <c r="D10" s="56"/>
      <c r="E10" s="56"/>
      <c r="F10" s="56"/>
      <c r="G10" s="57"/>
      <c r="H10" s="95">
        <v>96332.835</v>
      </c>
      <c r="I10" s="58">
        <f>(+H10/B$5)</f>
        <v>181.1584831502934</v>
      </c>
      <c r="K10" s="6"/>
      <c r="L10" s="3"/>
      <c r="M10" t="s">
        <v>2</v>
      </c>
      <c r="N10" s="6">
        <f>+I10</f>
        <v>181.1584831502934</v>
      </c>
      <c r="O10" s="8">
        <f>+N10/N17</f>
        <v>0.06064881472688998</v>
      </c>
      <c r="R10" t="s">
        <v>72</v>
      </c>
      <c r="S10" t="s">
        <v>78</v>
      </c>
      <c r="T10" s="8">
        <f>+O10</f>
        <v>0.06064881472688998</v>
      </c>
    </row>
    <row r="11" spans="1:20" ht="15">
      <c r="A11" s="79" t="s">
        <v>38</v>
      </c>
      <c r="B11" s="56"/>
      <c r="C11" s="56"/>
      <c r="D11" s="56"/>
      <c r="E11" s="56"/>
      <c r="F11" s="56"/>
      <c r="G11" s="57"/>
      <c r="H11" s="95"/>
      <c r="I11" s="14"/>
      <c r="K11" s="6"/>
      <c r="L11" s="1"/>
      <c r="M11" t="s">
        <v>4</v>
      </c>
      <c r="N11" s="6">
        <f>+I17+I18</f>
        <v>85.0540330412216</v>
      </c>
      <c r="O11" s="8">
        <f aca="true" t="shared" si="0" ref="O11:O16">+N11/$N$17</f>
        <v>0.02847466042985287</v>
      </c>
      <c r="R11" t="s">
        <v>4</v>
      </c>
      <c r="S11" t="s">
        <v>4</v>
      </c>
      <c r="T11" s="8">
        <f>+O11</f>
        <v>0.02847466042985287</v>
      </c>
    </row>
    <row r="12" spans="1:20" ht="14.25">
      <c r="A12" s="80" t="s">
        <v>15</v>
      </c>
      <c r="B12" s="59">
        <v>82551699423</v>
      </c>
      <c r="C12" s="60">
        <f>+C43</f>
        <v>5851086112.631393</v>
      </c>
      <c r="D12" s="59">
        <f>+C63</f>
        <v>18117255639.0704</v>
      </c>
      <c r="E12" s="56">
        <f>+D12/B12</f>
        <v>0.21946556843410897</v>
      </c>
      <c r="F12" s="74">
        <f>+C12*E12</f>
        <v>1284111939.6655698</v>
      </c>
      <c r="G12" s="57">
        <v>37.69</v>
      </c>
      <c r="H12" s="96">
        <f>+G12*D12/1000000</f>
        <v>682839.3650365634</v>
      </c>
      <c r="I12" s="14">
        <f>(+H12/B$5)</f>
        <v>1284.1119396655697</v>
      </c>
      <c r="K12" s="6"/>
      <c r="L12" s="1"/>
      <c r="M12" t="s">
        <v>5</v>
      </c>
      <c r="N12" s="6">
        <f>+I12+I13</f>
        <v>1718.2384160461804</v>
      </c>
      <c r="O12" s="8">
        <f t="shared" si="0"/>
        <v>0.5752373366084951</v>
      </c>
      <c r="R12" t="s">
        <v>73</v>
      </c>
      <c r="S12" t="s">
        <v>5</v>
      </c>
      <c r="T12" s="8">
        <f>+O12</f>
        <v>0.5752373366084951</v>
      </c>
    </row>
    <row r="13" spans="1:20" ht="14.25">
      <c r="A13" s="80" t="s">
        <v>29</v>
      </c>
      <c r="B13" s="59">
        <f>+B49</f>
        <v>12138504795</v>
      </c>
      <c r="C13" s="60">
        <f>+C49</f>
        <v>1110255218.4124417</v>
      </c>
      <c r="D13" s="59">
        <f>+C67</f>
        <v>4739224151.4944</v>
      </c>
      <c r="E13" s="56">
        <f>+D13/B13</f>
        <v>0.3904289887043209</v>
      </c>
      <c r="F13" s="74">
        <f>+F55</f>
        <v>434126476.38061076</v>
      </c>
      <c r="G13" s="61" t="s">
        <v>33</v>
      </c>
      <c r="H13" s="96">
        <f>+F13*B5/1000000</f>
        <v>230851.09508015355</v>
      </c>
      <c r="I13" s="14">
        <f>(+H13/B$5)</f>
        <v>434.1264763806107</v>
      </c>
      <c r="J13" s="6">
        <f>+I13+I12</f>
        <v>1718.2384160461804</v>
      </c>
      <c r="L13" s="1"/>
      <c r="M13" t="s">
        <v>6</v>
      </c>
      <c r="N13" s="6">
        <f>+I15</f>
        <v>744.1924602813298</v>
      </c>
      <c r="O13" s="8">
        <f t="shared" si="0"/>
        <v>0.24914312517899717</v>
      </c>
      <c r="R13" t="s">
        <v>76</v>
      </c>
      <c r="S13" t="s">
        <v>77</v>
      </c>
      <c r="T13" s="8">
        <f>+O13</f>
        <v>0.24914312517899717</v>
      </c>
    </row>
    <row r="14" spans="1:20" ht="15">
      <c r="A14" s="79" t="s">
        <v>39</v>
      </c>
      <c r="B14" s="59"/>
      <c r="C14" s="60"/>
      <c r="D14" s="59"/>
      <c r="E14" s="56"/>
      <c r="F14" s="60"/>
      <c r="G14" s="61"/>
      <c r="H14" s="96"/>
      <c r="I14" s="14"/>
      <c r="J14" s="6"/>
      <c r="L14" s="1"/>
      <c r="M14" t="s">
        <v>48</v>
      </c>
      <c r="N14" s="6">
        <f>+I20</f>
        <v>186.68124851211073</v>
      </c>
      <c r="O14" s="8">
        <f t="shared" si="0"/>
        <v>0.062497743727532265</v>
      </c>
      <c r="R14" t="s">
        <v>74</v>
      </c>
      <c r="S14" t="s">
        <v>48</v>
      </c>
      <c r="T14" s="8">
        <f>+O14</f>
        <v>0.062497743727532265</v>
      </c>
    </row>
    <row r="15" spans="1:20" ht="14.25">
      <c r="A15" s="80" t="s">
        <v>7</v>
      </c>
      <c r="B15" s="59">
        <v>318502872</v>
      </c>
      <c r="C15" s="60">
        <f>(+B15*G15)/B$5</f>
        <v>2251310262.122762</v>
      </c>
      <c r="D15" s="62">
        <v>105284216</v>
      </c>
      <c r="E15" s="56">
        <f>+D15/B15</f>
        <v>0.3305597068525021</v>
      </c>
      <c r="F15" s="60">
        <f>+C15*E15</f>
        <v>744192460.2813299</v>
      </c>
      <c r="G15" s="57">
        <v>3758.7</v>
      </c>
      <c r="H15" s="96">
        <f>+G15*D15/1000000</f>
        <v>395731.78267919994</v>
      </c>
      <c r="I15" s="14">
        <f>(+H15/B$5)</f>
        <v>744.1924602813298</v>
      </c>
      <c r="J15" s="6"/>
      <c r="L15" s="1"/>
      <c r="M15" t="str">
        <f>+A21</f>
        <v>Real Estate:</v>
      </c>
      <c r="N15" s="6">
        <f>+I22</f>
        <v>1.2881751165939521</v>
      </c>
      <c r="O15" s="8">
        <f t="shared" si="0"/>
        <v>0.0004312593736903894</v>
      </c>
      <c r="R15" t="s">
        <v>75</v>
      </c>
      <c r="S15" t="s">
        <v>57</v>
      </c>
      <c r="T15" s="8">
        <f>+O15+O16</f>
        <v>0.023998319328232594</v>
      </c>
    </row>
    <row r="16" spans="1:20" ht="15">
      <c r="A16" s="81" t="s">
        <v>40</v>
      </c>
      <c r="B16" s="59"/>
      <c r="C16" s="60"/>
      <c r="D16" s="59"/>
      <c r="E16" s="56"/>
      <c r="F16" s="60"/>
      <c r="G16" s="57"/>
      <c r="H16" s="96"/>
      <c r="I16" s="14"/>
      <c r="J16" s="6"/>
      <c r="L16" s="1"/>
      <c r="M16" t="s">
        <v>9</v>
      </c>
      <c r="N16" s="38">
        <f>+I24</f>
        <v>70.39499210170003</v>
      </c>
      <c r="O16" s="8">
        <f t="shared" si="0"/>
        <v>0.023567059954542204</v>
      </c>
      <c r="T16" s="8">
        <f>SUM(T10:T15)</f>
        <v>1</v>
      </c>
    </row>
    <row r="17" spans="1:15" ht="14.25">
      <c r="A17" s="80" t="s">
        <v>21</v>
      </c>
      <c r="B17" s="59">
        <v>225063190</v>
      </c>
      <c r="C17" s="60">
        <f>(+B17*G17)/B$5</f>
        <v>114275352.22656839</v>
      </c>
      <c r="D17" s="63">
        <v>167512343</v>
      </c>
      <c r="E17" s="56">
        <f>+D17/B17</f>
        <v>0.744290272434155</v>
      </c>
      <c r="F17" s="60">
        <f>+C17*E17</f>
        <v>85054033.0412216</v>
      </c>
      <c r="G17" s="57">
        <v>270</v>
      </c>
      <c r="H17" s="96">
        <f>+G17*D17/1000000</f>
        <v>45228.33261</v>
      </c>
      <c r="I17" s="14">
        <f>(+H17/B$5)</f>
        <v>85.0540330412216</v>
      </c>
      <c r="J17" s="6"/>
      <c r="L17" s="1"/>
      <c r="M17" t="s">
        <v>36</v>
      </c>
      <c r="N17" s="6">
        <f>SUM(N10:N16)</f>
        <v>2987.00780824943</v>
      </c>
      <c r="O17" s="8">
        <f>SUM(O10:O16)</f>
        <v>1</v>
      </c>
    </row>
    <row r="18" spans="1:15" ht="14.25">
      <c r="A18" s="80" t="s">
        <v>10</v>
      </c>
      <c r="B18" s="59">
        <v>236523695</v>
      </c>
      <c r="C18" s="60">
        <f>(+B18*G18)/B$5</f>
        <v>3178098114.082481</v>
      </c>
      <c r="D18" s="63">
        <v>0</v>
      </c>
      <c r="E18" s="56">
        <f>+D18/B18</f>
        <v>0</v>
      </c>
      <c r="F18" s="60">
        <f>+C18*E18</f>
        <v>0</v>
      </c>
      <c r="G18" s="57">
        <v>7145.1</v>
      </c>
      <c r="H18" s="96">
        <f>+G18*D18/1000000</f>
        <v>0</v>
      </c>
      <c r="I18" s="14">
        <f>(+H18/B$5)</f>
        <v>0</v>
      </c>
      <c r="J18" s="6">
        <f>+I18+I17</f>
        <v>85.0540330412216</v>
      </c>
      <c r="L18" s="1"/>
      <c r="M18" t="s">
        <v>11</v>
      </c>
      <c r="N18" s="6">
        <f>I30</f>
        <v>-311.6657909583271</v>
      </c>
      <c r="O18" s="8"/>
    </row>
    <row r="19" spans="1:12" ht="15">
      <c r="A19" s="79" t="s">
        <v>41</v>
      </c>
      <c r="B19" s="59"/>
      <c r="C19" s="60"/>
      <c r="D19" s="59"/>
      <c r="E19" s="56"/>
      <c r="F19" s="60"/>
      <c r="G19" s="57"/>
      <c r="H19" s="96"/>
      <c r="I19" s="14"/>
      <c r="J19" s="6"/>
      <c r="L19" s="1"/>
    </row>
    <row r="20" spans="1:15" ht="14.25">
      <c r="A20" s="82" t="s">
        <v>3</v>
      </c>
      <c r="B20" s="64">
        <v>5661192887</v>
      </c>
      <c r="C20" s="65">
        <f>(+B20*G20)/B$5</f>
        <v>391778054.4636678</v>
      </c>
      <c r="D20" s="64">
        <v>2697544041</v>
      </c>
      <c r="E20" s="66">
        <f>+D20/B20</f>
        <v>0.47649746172656776</v>
      </c>
      <c r="F20" s="67">
        <f>+C20*E20</f>
        <v>186681248.51211074</v>
      </c>
      <c r="G20" s="68">
        <v>36.8</v>
      </c>
      <c r="H20" s="96">
        <f>+G20*D20/1000000</f>
        <v>99269.6207088</v>
      </c>
      <c r="I20" s="14">
        <f>(+H20/B$5)</f>
        <v>186.68124851211073</v>
      </c>
      <c r="J20" s="6"/>
      <c r="L20" s="1"/>
      <c r="N20" s="6"/>
      <c r="O20" s="8"/>
    </row>
    <row r="21" spans="1:15" ht="15">
      <c r="A21" s="83" t="s">
        <v>64</v>
      </c>
      <c r="B21" s="69"/>
      <c r="C21" s="69"/>
      <c r="D21" s="69"/>
      <c r="E21" s="69"/>
      <c r="F21" s="69"/>
      <c r="G21" s="68"/>
      <c r="H21" s="53"/>
      <c r="I21" s="70"/>
      <c r="J21" s="6"/>
      <c r="L21" s="1"/>
      <c r="M21" t="s">
        <v>12</v>
      </c>
      <c r="N21" s="6">
        <f>+N17+N18</f>
        <v>2675.342017291103</v>
      </c>
      <c r="O21" s="8"/>
    </row>
    <row r="22" spans="1:12" ht="14.25">
      <c r="A22" s="82" t="s">
        <v>8</v>
      </c>
      <c r="B22" s="71" t="s">
        <v>32</v>
      </c>
      <c r="C22" s="71" t="s">
        <v>32</v>
      </c>
      <c r="D22" s="71" t="s">
        <v>32</v>
      </c>
      <c r="E22" s="72">
        <v>0.5</v>
      </c>
      <c r="F22" s="71" t="s">
        <v>32</v>
      </c>
      <c r="G22" s="73" t="s">
        <v>32</v>
      </c>
      <c r="H22" s="95">
        <v>685</v>
      </c>
      <c r="I22" s="58">
        <f>(+H22/B$5)</f>
        <v>1.2881751165939521</v>
      </c>
      <c r="J22" s="39" t="s">
        <v>35</v>
      </c>
      <c r="L22" s="1"/>
    </row>
    <row r="23" spans="1:12" ht="12.75">
      <c r="A23" s="78"/>
      <c r="B23" s="69"/>
      <c r="C23" s="69"/>
      <c r="D23" s="69"/>
      <c r="E23" s="69"/>
      <c r="F23" s="69"/>
      <c r="G23" s="69"/>
      <c r="H23" s="53"/>
      <c r="I23" s="70"/>
      <c r="L23" s="1"/>
    </row>
    <row r="24" spans="1:14" ht="15">
      <c r="A24" s="79" t="s">
        <v>22</v>
      </c>
      <c r="B24" s="59"/>
      <c r="C24" s="74"/>
      <c r="D24" s="64"/>
      <c r="E24" s="59"/>
      <c r="F24" s="60"/>
      <c r="G24" s="57"/>
      <c r="H24" s="105">
        <v>37433.241</v>
      </c>
      <c r="I24" s="58">
        <f>H24/B$5</f>
        <v>70.39499210170003</v>
      </c>
      <c r="J24" s="39" t="s">
        <v>35</v>
      </c>
      <c r="L24" s="1"/>
      <c r="M24" s="24" t="s">
        <v>51</v>
      </c>
      <c r="N24" s="24">
        <f>+F35</f>
        <v>1144577775</v>
      </c>
    </row>
    <row r="25" spans="1:14" ht="12.75">
      <c r="A25" s="84"/>
      <c r="B25" s="59"/>
      <c r="C25" s="63"/>
      <c r="D25" s="59"/>
      <c r="E25" s="59"/>
      <c r="F25" s="60"/>
      <c r="G25" s="57"/>
      <c r="H25" s="95"/>
      <c r="I25" s="14"/>
      <c r="K25" s="1"/>
      <c r="L25" s="1"/>
      <c r="M25" s="24"/>
      <c r="N25" s="24"/>
    </row>
    <row r="26" spans="1:14" ht="12.75">
      <c r="A26" s="88" t="s">
        <v>37</v>
      </c>
      <c r="B26" s="89"/>
      <c r="C26" s="90"/>
      <c r="D26" s="91"/>
      <c r="E26" s="89"/>
      <c r="F26" s="89"/>
      <c r="G26" s="92"/>
      <c r="H26" s="97">
        <f>SUM(H10:H25)</f>
        <v>1588371.2721147165</v>
      </c>
      <c r="I26" s="93">
        <f>SUM(I10:I25)</f>
        <v>2987.00780824943</v>
      </c>
      <c r="K26" s="3"/>
      <c r="L26" s="1"/>
      <c r="M26" t="s">
        <v>52</v>
      </c>
      <c r="N26" s="24">
        <f>+N21*1000000</f>
        <v>2675342017.291103</v>
      </c>
    </row>
    <row r="27" spans="1:14" ht="15">
      <c r="A27" s="106" t="s">
        <v>71</v>
      </c>
      <c r="B27" s="12"/>
      <c r="C27" s="12"/>
      <c r="D27" s="12"/>
      <c r="E27" s="12"/>
      <c r="F27" s="12"/>
      <c r="G27" s="12"/>
      <c r="H27" s="95">
        <f>+B56</f>
        <v>165731.401</v>
      </c>
      <c r="I27" s="58">
        <f>+H27/B5</f>
        <v>311.6657909583271</v>
      </c>
      <c r="K27" s="1"/>
      <c r="L27" s="1"/>
      <c r="M27" s="24"/>
      <c r="N27" s="24"/>
    </row>
    <row r="28" spans="1:14" ht="13.5" thickBot="1">
      <c r="A28" s="85"/>
      <c r="B28" s="15"/>
      <c r="C28" s="15"/>
      <c r="D28" s="15"/>
      <c r="E28" s="15"/>
      <c r="F28" s="15"/>
      <c r="G28" s="15"/>
      <c r="H28" s="75"/>
      <c r="I28" s="76"/>
      <c r="K28" s="1"/>
      <c r="L28" s="1"/>
      <c r="M28" t="s">
        <v>53</v>
      </c>
      <c r="N28" s="27">
        <f>+B5</f>
        <v>531.76</v>
      </c>
    </row>
    <row r="29" spans="1:14" ht="12.75">
      <c r="A29" s="86" t="s">
        <v>25</v>
      </c>
      <c r="B29" s="9"/>
      <c r="C29" s="9"/>
      <c r="D29" s="9"/>
      <c r="E29" s="9"/>
      <c r="F29" s="9"/>
      <c r="G29" s="9"/>
      <c r="H29" s="10">
        <f>+H26</f>
        <v>1588371.2721147165</v>
      </c>
      <c r="I29" s="11">
        <f>H29/B$5</f>
        <v>2987.007808249429</v>
      </c>
      <c r="K29" s="1"/>
      <c r="L29" s="1"/>
      <c r="N29" s="6"/>
    </row>
    <row r="30" spans="1:14" ht="12.75">
      <c r="A30" s="87" t="s">
        <v>24</v>
      </c>
      <c r="B30" s="12"/>
      <c r="C30" s="12"/>
      <c r="D30" s="12"/>
      <c r="E30" s="12"/>
      <c r="F30" s="12"/>
      <c r="G30" s="12"/>
      <c r="H30" s="13">
        <f>-H27</f>
        <v>-165731.401</v>
      </c>
      <c r="I30" s="14">
        <f>H30/B$5</f>
        <v>-311.6657909583271</v>
      </c>
      <c r="K30" s="1"/>
      <c r="L30" s="1"/>
      <c r="M30" t="s">
        <v>54</v>
      </c>
      <c r="N30" s="42">
        <f>+(N26*N28)/N24</f>
        <v>1242.9385771663412</v>
      </c>
    </row>
    <row r="31" spans="1:14" ht="13.5" thickBot="1">
      <c r="A31" s="44" t="s">
        <v>26</v>
      </c>
      <c r="B31" s="15"/>
      <c r="C31" s="15"/>
      <c r="D31" s="15"/>
      <c r="E31" s="15"/>
      <c r="F31" s="15"/>
      <c r="G31" s="98" t="s">
        <v>12</v>
      </c>
      <c r="H31" s="44">
        <f>+H29+H30</f>
        <v>1422639.8711147164</v>
      </c>
      <c r="I31" s="45">
        <f>+I29+I30</f>
        <v>2675.342017291102</v>
      </c>
      <c r="K31" s="1"/>
      <c r="L31" s="1"/>
      <c r="N31" s="6"/>
    </row>
    <row r="32" spans="1:14" ht="12.75">
      <c r="A32" s="46"/>
      <c r="B32" s="12"/>
      <c r="C32" s="12"/>
      <c r="D32" s="12"/>
      <c r="E32" s="12"/>
      <c r="F32" s="12"/>
      <c r="G32" s="12"/>
      <c r="H32" s="46"/>
      <c r="I32" s="47"/>
      <c r="K32" s="1"/>
      <c r="L32" s="1"/>
      <c r="N32" s="6"/>
    </row>
    <row r="33" spans="1:14" ht="12.75">
      <c r="A33" s="1"/>
      <c r="B33" s="1"/>
      <c r="C33" s="1"/>
      <c r="D33" s="1"/>
      <c r="E33" s="1"/>
      <c r="F33" s="41" t="s">
        <v>69</v>
      </c>
      <c r="G33" s="48">
        <f>+H31*1000000/F35</f>
        <v>1242.938577166341</v>
      </c>
      <c r="H33" s="4"/>
      <c r="I33" s="1"/>
      <c r="K33" s="1"/>
      <c r="L33" s="1"/>
      <c r="N33" s="6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</row>
    <row r="35" spans="1:12" ht="15" thickBot="1">
      <c r="A35" s="99" t="s">
        <v>13</v>
      </c>
      <c r="B35" s="16"/>
      <c r="C35" s="16"/>
      <c r="D35" s="16"/>
      <c r="E35" s="16"/>
      <c r="F35" s="30">
        <v>1144577775</v>
      </c>
      <c r="G35" s="17">
        <v>975</v>
      </c>
      <c r="H35" s="18">
        <f>+G35*F35/1000000</f>
        <v>1115963.330625</v>
      </c>
      <c r="I35" s="19">
        <f>H35/B$5</f>
        <v>2098.622180353919</v>
      </c>
      <c r="K35" s="1"/>
      <c r="L35" s="1"/>
    </row>
    <row r="36" spans="1:12" ht="13.5" thickBot="1">
      <c r="A36" s="31" t="s">
        <v>14</v>
      </c>
      <c r="B36" s="1"/>
      <c r="C36" s="1"/>
      <c r="D36" s="1"/>
      <c r="E36" s="1"/>
      <c r="F36" s="1"/>
      <c r="G36" s="1"/>
      <c r="H36" s="20">
        <f>(H35-H31)/H31</f>
        <v>-0.21556863877955182</v>
      </c>
      <c r="I36" s="1"/>
      <c r="K36" s="1"/>
      <c r="L36" s="1"/>
    </row>
    <row r="37" spans="1:14" ht="12.75">
      <c r="A37" s="1"/>
      <c r="B37" s="1"/>
      <c r="C37" s="1"/>
      <c r="D37" s="1"/>
      <c r="E37" s="1"/>
      <c r="F37" s="1"/>
      <c r="G37" s="1"/>
      <c r="H37" s="21"/>
      <c r="I37" s="4"/>
      <c r="J37" s="1"/>
      <c r="K37" s="1"/>
      <c r="L37" s="1"/>
      <c r="N37" s="27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0" t="s">
        <v>27</v>
      </c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</row>
    <row r="41" spans="1:13" ht="12.75">
      <c r="A41" s="34"/>
      <c r="B41" s="33" t="s">
        <v>45</v>
      </c>
      <c r="C41" s="33" t="s">
        <v>46</v>
      </c>
      <c r="F41" s="33" t="s">
        <v>44</v>
      </c>
      <c r="G41" s="33" t="s">
        <v>47</v>
      </c>
      <c r="H41" s="1"/>
      <c r="I41" s="1"/>
      <c r="J41" s="1"/>
      <c r="K41" s="1"/>
      <c r="L41" s="36"/>
      <c r="M41" s="24"/>
    </row>
    <row r="42" spans="1:13" ht="12.75">
      <c r="A42" s="1"/>
      <c r="B42" s="35" t="str">
        <f>+B9</f>
        <v>as of June  30, 2009</v>
      </c>
      <c r="C42" s="35" t="str">
        <f>+B42</f>
        <v>as of June  30, 2009</v>
      </c>
      <c r="D42" s="35" t="s">
        <v>20</v>
      </c>
      <c r="E42" s="35" t="s">
        <v>30</v>
      </c>
      <c r="F42" s="35" t="str">
        <f>+B42</f>
        <v>as of June  30, 2009</v>
      </c>
      <c r="G42" s="35" t="str">
        <f>+F42</f>
        <v>as of June  30, 2009</v>
      </c>
      <c r="I42" s="1"/>
      <c r="J42" s="5"/>
      <c r="K42" s="1"/>
      <c r="L42" s="1"/>
      <c r="M42" s="37"/>
    </row>
    <row r="43" spans="1:12" ht="12.75">
      <c r="A43" s="1" t="s">
        <v>15</v>
      </c>
      <c r="B43" s="1">
        <f>+B12</f>
        <v>82551699423</v>
      </c>
      <c r="C43" s="1">
        <f>(+B43*G43)/B$5</f>
        <v>5851086112.631393</v>
      </c>
      <c r="D43" s="1">
        <f>+D12</f>
        <v>18117255639.0704</v>
      </c>
      <c r="E43" s="23">
        <f>+D43/B43</f>
        <v>0.21946556843410897</v>
      </c>
      <c r="F43" s="28">
        <f>+C43*E43</f>
        <v>1284111939.6655698</v>
      </c>
      <c r="G43" s="27">
        <f>+G12</f>
        <v>37.69</v>
      </c>
      <c r="I43" s="1"/>
      <c r="J43" s="5"/>
      <c r="K43" s="1"/>
      <c r="L43" s="1"/>
    </row>
    <row r="44" spans="1:12" ht="12.75">
      <c r="A44" s="1"/>
      <c r="B44" s="1"/>
      <c r="C44" s="1"/>
      <c r="D44" s="1"/>
      <c r="E44" s="23"/>
      <c r="F44" s="1"/>
      <c r="G44" s="27"/>
      <c r="I44" s="1"/>
      <c r="J44" s="5"/>
      <c r="K44" s="1"/>
      <c r="L44" s="1"/>
    </row>
    <row r="45" spans="1:12" ht="12.75">
      <c r="A45" s="1" t="s">
        <v>16</v>
      </c>
      <c r="B45" s="1">
        <v>567712826</v>
      </c>
      <c r="C45" s="1">
        <f>(+B45*G45)/B$5</f>
        <v>32028330.036106516</v>
      </c>
      <c r="D45" s="1">
        <v>377528973</v>
      </c>
      <c r="E45" s="23">
        <f>+D45/B45</f>
        <v>0.6649999008477572</v>
      </c>
      <c r="F45" s="1">
        <f>+C45*E45</f>
        <v>21298836.298330076</v>
      </c>
      <c r="G45" s="40">
        <v>30</v>
      </c>
      <c r="I45" s="1"/>
      <c r="J45" s="5"/>
      <c r="K45" s="1"/>
      <c r="L45" s="1"/>
    </row>
    <row r="46" spans="1:13" ht="12.75">
      <c r="A46" s="1" t="s">
        <v>17</v>
      </c>
      <c r="B46" s="1">
        <v>11000000000</v>
      </c>
      <c r="C46" s="1">
        <f>(+B46*G46)/B$5</f>
        <v>1034301188.506093</v>
      </c>
      <c r="D46" s="1">
        <v>6468355155</v>
      </c>
      <c r="E46" s="23">
        <f>+D46/B46</f>
        <v>0.5880322868181819</v>
      </c>
      <c r="F46" s="1">
        <f>+C46*E46</f>
        <v>608202493.1360012</v>
      </c>
      <c r="G46" s="27">
        <v>50</v>
      </c>
      <c r="I46" s="1"/>
      <c r="J46" s="5"/>
      <c r="K46" s="1"/>
      <c r="L46" s="1"/>
      <c r="M46" s="24"/>
    </row>
    <row r="47" spans="1:12" ht="12.75">
      <c r="A47" s="1" t="s">
        <v>18</v>
      </c>
      <c r="B47" s="1">
        <v>429418369</v>
      </c>
      <c r="C47" s="1">
        <f>(+B47*G47)/B$5</f>
        <v>34724292.663983755</v>
      </c>
      <c r="D47" s="1">
        <v>223364308</v>
      </c>
      <c r="E47" s="23">
        <f>+D47/B47</f>
        <v>0.5201554570666258</v>
      </c>
      <c r="F47" s="1">
        <f>+C47*E47</f>
        <v>18062030.32194975</v>
      </c>
      <c r="G47" s="27">
        <v>43</v>
      </c>
      <c r="I47" s="1"/>
      <c r="J47" s="5"/>
      <c r="K47" s="1"/>
      <c r="L47" s="1"/>
    </row>
    <row r="48" spans="1:12" ht="12.75">
      <c r="A48" s="1" t="s">
        <v>19</v>
      </c>
      <c r="B48" s="28">
        <v>141373600</v>
      </c>
      <c r="C48" s="28">
        <f>(+B48*G48)/B$5</f>
        <v>9201407.206258463</v>
      </c>
      <c r="D48" s="28">
        <v>0</v>
      </c>
      <c r="E48" s="29">
        <f>+D48/B48</f>
        <v>0</v>
      </c>
      <c r="F48" s="28">
        <f>+C48*E48</f>
        <v>0</v>
      </c>
      <c r="G48" s="27">
        <v>34.61</v>
      </c>
      <c r="H48" s="1"/>
      <c r="I48" s="1"/>
      <c r="J48" s="1"/>
      <c r="K48" s="1"/>
      <c r="L48" s="36"/>
    </row>
    <row r="49" spans="1:12" ht="12.75">
      <c r="A49" s="1" t="s">
        <v>31</v>
      </c>
      <c r="B49" s="1">
        <f>SUM(B45:B48)</f>
        <v>12138504795</v>
      </c>
      <c r="C49" s="1">
        <f>SUM(C45:C48)</f>
        <v>1110255218.4124417</v>
      </c>
      <c r="D49" s="1">
        <f>SUM(D45:D48)</f>
        <v>7069248436</v>
      </c>
      <c r="E49" s="23">
        <f>+D49/B49</f>
        <v>0.5823821430553713</v>
      </c>
      <c r="F49" s="1">
        <f>SUM(F45:F48)</f>
        <v>647563359.756281</v>
      </c>
      <c r="G49" s="1"/>
      <c r="H49" s="1"/>
      <c r="I49" s="1"/>
      <c r="J49" s="1"/>
      <c r="L49" s="1"/>
    </row>
    <row r="50" spans="1:12" ht="12.75">
      <c r="A50" s="1"/>
      <c r="B50" s="1"/>
      <c r="C50" s="1"/>
      <c r="D50" s="1"/>
      <c r="E50" s="23"/>
      <c r="F50" s="1"/>
      <c r="G50" s="1"/>
      <c r="H50" s="1"/>
      <c r="I50" s="1"/>
      <c r="J50" s="1"/>
      <c r="L50" s="1"/>
    </row>
    <row r="51" spans="1:12" ht="12.75">
      <c r="A51" s="1"/>
      <c r="B51" s="1"/>
      <c r="C51" s="1"/>
      <c r="D51" s="1"/>
      <c r="E51" s="1"/>
      <c r="F51" s="1">
        <f>+F43+F49</f>
        <v>1931675299.4218507</v>
      </c>
      <c r="G51" s="1"/>
      <c r="L51" s="1"/>
    </row>
    <row r="52" ht="12.75">
      <c r="L52" s="1"/>
    </row>
    <row r="53" spans="1:12" ht="12.75">
      <c r="A53" t="s">
        <v>65</v>
      </c>
      <c r="B53" s="1">
        <v>76990.19</v>
      </c>
      <c r="C53" s="6">
        <f>+B53/B5</f>
        <v>144.7837182187453</v>
      </c>
      <c r="D53" s="24"/>
      <c r="H53" s="24"/>
      <c r="L53" s="1"/>
    </row>
    <row r="54" spans="1:8" ht="12.75">
      <c r="A54" t="s">
        <v>59</v>
      </c>
      <c r="B54" s="3">
        <v>13258.86</v>
      </c>
      <c r="C54" s="5">
        <f>+B54/B5</f>
        <v>24.93391755679254</v>
      </c>
      <c r="D54" s="1"/>
      <c r="E54" s="1"/>
      <c r="H54" s="24"/>
    </row>
    <row r="55" spans="1:8" ht="12.75">
      <c r="A55" t="s">
        <v>79</v>
      </c>
      <c r="B55" s="1">
        <v>75482.351</v>
      </c>
      <c r="C55" s="5">
        <f>+B55/B5</f>
        <v>141.9481551827892</v>
      </c>
      <c r="F55" s="1">
        <f>+F49*G55</f>
        <v>434126476.38061076</v>
      </c>
      <c r="G55" s="23">
        <v>0.6704</v>
      </c>
      <c r="H55" s="24" t="s">
        <v>62</v>
      </c>
    </row>
    <row r="56" spans="1:8" ht="12.75">
      <c r="A56" s="25" t="s">
        <v>58</v>
      </c>
      <c r="B56" s="31">
        <f>+B53+B54+B55</f>
        <v>165731.401</v>
      </c>
      <c r="C56" s="101">
        <f>+C53+C54-C55</f>
        <v>27.769480592748636</v>
      </c>
      <c r="D56" s="1"/>
      <c r="F56" s="1">
        <f>+G56*F49</f>
        <v>213436883.37567022</v>
      </c>
      <c r="G56" s="23">
        <v>0.3296</v>
      </c>
      <c r="H56" s="24" t="s">
        <v>63</v>
      </c>
    </row>
    <row r="57" spans="2:8" ht="12.75">
      <c r="B57" s="1"/>
      <c r="C57" s="1"/>
      <c r="D57" s="1"/>
      <c r="F57" s="1">
        <f>+F55+F56</f>
        <v>647563359.756281</v>
      </c>
      <c r="G57" s="23">
        <f>+G55+G56</f>
        <v>1</v>
      </c>
      <c r="H57" s="24"/>
    </row>
    <row r="58" spans="2:6" ht="12.75">
      <c r="B58" s="1"/>
      <c r="C58" s="1"/>
      <c r="F58" s="1"/>
    </row>
    <row r="59" spans="2:6" ht="12.75">
      <c r="B59" s="1"/>
      <c r="C59" s="1"/>
      <c r="F59" s="1"/>
    </row>
    <row r="60" spans="3:6" ht="12.75">
      <c r="C60" s="1"/>
      <c r="F60" s="41"/>
    </row>
    <row r="61" spans="2:6" ht="12.75">
      <c r="B61" s="41" t="s">
        <v>15</v>
      </c>
      <c r="C61" s="41" t="s">
        <v>62</v>
      </c>
      <c r="D61" s="41" t="s">
        <v>63</v>
      </c>
      <c r="E61" s="27"/>
      <c r="F61" s="27"/>
    </row>
    <row r="62" spans="2:6" ht="12.75">
      <c r="B62" s="23">
        <f>+C62+D62</f>
        <v>1</v>
      </c>
      <c r="C62" s="104">
        <v>0.6704</v>
      </c>
      <c r="D62" s="104">
        <v>0.3296</v>
      </c>
      <c r="E62" s="24"/>
      <c r="F62" s="27"/>
    </row>
    <row r="63" spans="1:6" ht="12.75">
      <c r="A63" t="s">
        <v>61</v>
      </c>
      <c r="B63" s="24">
        <v>27024546001</v>
      </c>
      <c r="C63" s="24">
        <f>+B63*C62</f>
        <v>18117255639.0704</v>
      </c>
      <c r="D63" s="24">
        <f>+D62*B63</f>
        <v>8907290361.9296</v>
      </c>
      <c r="E63" s="24"/>
      <c r="F63" s="27"/>
    </row>
    <row r="64" spans="2:6" ht="12.75">
      <c r="B64" s="24"/>
      <c r="C64" s="23"/>
      <c r="D64" s="23">
        <f>+D63/B63</f>
        <v>0.3296</v>
      </c>
      <c r="E64" s="27"/>
      <c r="F64" s="27"/>
    </row>
    <row r="65" spans="2:6" ht="12.75">
      <c r="B65" s="24"/>
      <c r="C65" s="27"/>
      <c r="E65" s="27"/>
      <c r="F65" s="27"/>
    </row>
    <row r="66" spans="2:5" ht="12.75">
      <c r="B66" s="43" t="s">
        <v>60</v>
      </c>
      <c r="C66" s="41" t="s">
        <v>62</v>
      </c>
      <c r="D66" s="41" t="s">
        <v>63</v>
      </c>
      <c r="E66" s="24"/>
    </row>
    <row r="67" spans="2:5" ht="12.75">
      <c r="B67" s="24">
        <f>+D49</f>
        <v>7069248436</v>
      </c>
      <c r="C67" s="24">
        <f>+B67*C62</f>
        <v>4739224151.4944</v>
      </c>
      <c r="D67" s="24">
        <f>+D62*B67</f>
        <v>2330024284.5056</v>
      </c>
      <c r="E67" s="27"/>
    </row>
    <row r="68" spans="2:5" ht="12.75">
      <c r="B68" s="24"/>
      <c r="C68" s="27"/>
      <c r="D68" s="42"/>
      <c r="E68" s="27"/>
    </row>
    <row r="69" spans="2:5" ht="12.75">
      <c r="B69" s="24"/>
      <c r="C69" s="24"/>
      <c r="D69" s="42"/>
      <c r="E69" s="27"/>
    </row>
    <row r="70" spans="2:5" ht="12.75">
      <c r="B70" s="24"/>
      <c r="C70" s="24"/>
      <c r="E70" s="27"/>
    </row>
    <row r="71" spans="2:5" ht="12.75">
      <c r="B71" s="24"/>
      <c r="C71" s="24"/>
      <c r="E71" s="27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6"/>
      <c r="C74" s="6"/>
    </row>
    <row r="75" ht="12.75">
      <c r="C75" s="6"/>
    </row>
  </sheetData>
  <mergeCells count="1">
    <mergeCell ref="H8:I8"/>
  </mergeCells>
  <printOptions/>
  <pageMargins left="0.75" right="0.75" top="1" bottom="1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2009-08-21T14:01:55Z</cp:lastPrinted>
  <dcterms:created xsi:type="dcterms:W3CDTF">2000-08-28T16:15:11Z</dcterms:created>
  <dcterms:modified xsi:type="dcterms:W3CDTF">2009-09-09T19:06:38Z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