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'Hoja1'!$A$1:$O$57</definedName>
  </definedNames>
  <calcPr fullCalcOnLoad="1"/>
</workbook>
</file>

<file path=xl/sharedStrings.xml><?xml version="1.0" encoding="utf-8"?>
<sst xmlns="http://schemas.openxmlformats.org/spreadsheetml/2006/main" count="72" uniqueCount="67">
  <si>
    <t>Quiñenco S.A.</t>
  </si>
  <si>
    <t>MMUS$</t>
  </si>
  <si>
    <t>Madeco</t>
  </si>
  <si>
    <t>Lucchetti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</si>
  <si>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</si>
  <si>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</si>
  <si>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</si>
  <si>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</si>
  <si>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</si>
  <si>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</si>
  <si>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</si>
  <si>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</si>
  <si>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</si>
  <si>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</si>
  <si>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</si>
  <si>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</si>
  <si>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</si>
  <si>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</si>
  <si>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</si>
  <si>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</si>
  <si>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</si>
  <si>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</si>
  <si>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</si>
  <si>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Valores al 30 de junio de 2003</t>
  </si>
  <si>
    <t>Activos</t>
  </si>
  <si>
    <t>Efectivo y equivalentes</t>
  </si>
  <si>
    <t>Sector Financiero:</t>
  </si>
  <si>
    <t>Alimentos y Bebidas: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</si>
  <si>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</si>
  <si>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</si>
  <si>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</si>
  <si>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</si>
  <si>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</si>
  <si>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</si>
  <si>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</si>
  <si>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</si>
  <si>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</si>
  <si>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</si>
  <si>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Dólar observado</t>
  </si>
  <si>
    <t>Total acciones S/P</t>
  </si>
  <si>
    <t>al 30.6.03</t>
  </si>
  <si>
    <t>Valor bursátil</t>
  </si>
  <si>
    <t>de la empresa en US$</t>
  </si>
  <si>
    <t>Acciones de</t>
  </si>
  <si>
    <t>Quiñenco</t>
  </si>
  <si>
    <t>Participación %</t>
  </si>
  <si>
    <t xml:space="preserve">Valor de la </t>
  </si>
  <si>
    <t>Inversión (US$)</t>
  </si>
  <si>
    <t>Precio por</t>
  </si>
  <si>
    <t>Acción ($)</t>
  </si>
  <si>
    <t>Valor Libro</t>
  </si>
  <si>
    <t>Por sector</t>
  </si>
  <si>
    <t>Efectivo</t>
  </si>
  <si>
    <t>Telecomunicaciones</t>
  </si>
  <si>
    <t>Financiero</t>
  </si>
  <si>
    <t>Alimentos y bebidas</t>
  </si>
  <si>
    <t>Manufacturero</t>
  </si>
  <si>
    <t>Inmob./Hotelero</t>
  </si>
  <si>
    <t>Otros activos</t>
  </si>
  <si>
    <t>menos deuda</t>
  </si>
  <si>
    <t>Acciones s/p</t>
  </si>
  <si>
    <t>Valor Bursátil (US$)</t>
  </si>
  <si>
    <t>Acciones Quiñenco</t>
  </si>
  <si>
    <t>Partic.%</t>
  </si>
  <si>
    <t>Valor estim. Inversión (US$)</t>
  </si>
  <si>
    <t>Precio/acción ($)</t>
  </si>
  <si>
    <t>NAV Estimado</t>
  </si>
</sst>
</file>

<file path=xl/styles.xml><?xml version="1.0" encoding="utf-8"?>
<styleSheet xmlns="http://schemas.openxmlformats.org/spreadsheetml/2006/main">
  <numFmts count="37">
    <numFmt numFmtId="5" formatCode="&quot;$chs&quot;#,##0;&quot;$chs&quot;\-#,##0"/>
    <numFmt numFmtId="6" formatCode="&quot;$chs&quot;#,##0;[Red]&quot;$chs&quot;\-#,##0"/>
    <numFmt numFmtId="7" formatCode="&quot;$chs&quot;#,##0.00;&quot;$chs&quot;\-#,##0.00"/>
    <numFmt numFmtId="8" formatCode="&quot;$chs&quot;#,##0.00;[Red]&quot;$chs&quot;\-#,##0.00"/>
    <numFmt numFmtId="42" formatCode="_ &quot;$chs&quot;* #,##0_ ;_ &quot;$chs&quot;* \-#,##0_ ;_ &quot;$chs&quot;* &quot;-&quot;_ ;_ @_ "/>
    <numFmt numFmtId="41" formatCode="_ * #,##0_ ;_ * \-#,##0_ ;_ * &quot;-&quot;_ ;_ @_ "/>
    <numFmt numFmtId="44" formatCode="_ &quot;$chs&quot;* #,##0.00_ ;_ &quot;$chs&quot;* \-#,##0.00_ ;_ &quot;$chs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B11" sqref="B11"/>
    </sheetView>
  </sheetViews>
  <sheetFormatPr defaultColWidth="11.421875" defaultRowHeight="12.75"/>
  <cols>
    <col min="1" max="1" width="38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3" max="13" width="18.28125" style="0" customWidth="1"/>
    <col min="14" max="14" width="16.57421875" style="0" bestFit="1" customWidth="1"/>
  </cols>
  <sheetData>
    <row r="1" spans="1:12" ht="12.75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8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7" t="s">
        <v>23</v>
      </c>
      <c r="B4" s="2"/>
      <c r="C4" s="2"/>
      <c r="D4" s="1"/>
      <c r="E4" s="59">
        <f>DATE(3,6,30)</f>
        <v>1277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7"/>
      <c r="B5" s="1"/>
      <c r="C5" s="1"/>
      <c r="D5" s="63" t="s">
        <v>38</v>
      </c>
      <c r="E5" s="4">
        <v>699.12</v>
      </c>
      <c r="F5" s="1"/>
      <c r="G5" s="1"/>
      <c r="J5" s="1"/>
      <c r="K5" s="1"/>
      <c r="L5" s="1"/>
      <c r="N5" s="6"/>
      <c r="O5" s="10"/>
    </row>
    <row r="6" spans="1:13" ht="12.75">
      <c r="A6" s="1"/>
      <c r="B6" s="1"/>
      <c r="C6" s="1"/>
      <c r="D6" s="1"/>
      <c r="E6" s="1"/>
      <c r="F6" s="1"/>
      <c r="G6" s="1"/>
      <c r="J6" s="1"/>
      <c r="K6" s="1"/>
      <c r="L6" s="1"/>
      <c r="M6" s="43" t="str">
        <f>+H9</f>
        <v>al 30.6.03</v>
      </c>
    </row>
    <row r="7" spans="1:12" ht="12.75">
      <c r="A7" s="1"/>
      <c r="B7" s="1"/>
      <c r="C7" s="76" t="s">
        <v>41</v>
      </c>
      <c r="E7" s="1"/>
      <c r="F7" s="38" t="s">
        <v>46</v>
      </c>
      <c r="G7" s="1"/>
      <c r="H7" s="52" t="s">
        <v>48</v>
      </c>
      <c r="K7" s="1"/>
      <c r="L7" s="1"/>
    </row>
    <row r="8" spans="2:15" ht="12.75">
      <c r="B8" s="76" t="s">
        <v>39</v>
      </c>
      <c r="C8" s="38" t="s">
        <v>42</v>
      </c>
      <c r="D8" s="77" t="s">
        <v>43</v>
      </c>
      <c r="F8" s="38" t="s">
        <v>47</v>
      </c>
      <c r="G8" s="1"/>
      <c r="H8" s="52" t="s">
        <v>49</v>
      </c>
      <c r="I8" s="1"/>
      <c r="J8" s="1"/>
      <c r="K8" s="1"/>
      <c r="L8" s="1"/>
      <c r="M8" t="s">
        <v>51</v>
      </c>
      <c r="N8" s="6"/>
      <c r="O8" s="7"/>
    </row>
    <row r="9" spans="1:15" ht="15">
      <c r="A9" s="32" t="s">
        <v>24</v>
      </c>
      <c r="B9" s="39" t="s">
        <v>40</v>
      </c>
      <c r="C9" s="39" t="str">
        <f>+B9</f>
        <v>al 30.6.03</v>
      </c>
      <c r="D9" s="39" t="s">
        <v>44</v>
      </c>
      <c r="E9" s="39" t="s">
        <v>45</v>
      </c>
      <c r="F9" s="39" t="str">
        <f>+C9</f>
        <v>al 30.6.03</v>
      </c>
      <c r="G9" s="39"/>
      <c r="H9" s="39" t="str">
        <f>+F9</f>
        <v>al 30.6.03</v>
      </c>
      <c r="I9" s="62" t="s">
        <v>21</v>
      </c>
      <c r="J9" s="62" t="s">
        <v>1</v>
      </c>
      <c r="K9" s="1"/>
      <c r="L9" s="1"/>
      <c r="M9" t="s">
        <v>52</v>
      </c>
      <c r="N9" s="6">
        <f>+J11</f>
        <v>95.9334592058588</v>
      </c>
      <c r="O9" s="10">
        <f>+N9/N17</f>
        <v>0.06662114127617101</v>
      </c>
    </row>
    <row r="10" spans="1:15" ht="14.25">
      <c r="A10" s="34"/>
      <c r="K10" s="1"/>
      <c r="L10" s="1"/>
      <c r="N10" s="6"/>
      <c r="O10" s="10"/>
    </row>
    <row r="11" spans="1:15" ht="15">
      <c r="A11" s="74" t="s">
        <v>25</v>
      </c>
      <c r="B11" s="9"/>
      <c r="C11" s="9"/>
      <c r="D11" s="9"/>
      <c r="E11" s="9"/>
      <c r="F11" s="9"/>
      <c r="G11" s="9"/>
      <c r="H11" s="4"/>
      <c r="I11" s="72">
        <v>67069</v>
      </c>
      <c r="J11" s="73">
        <f>(+I11/E$5)</f>
        <v>95.9334592058588</v>
      </c>
      <c r="K11" s="1"/>
      <c r="L11" s="1"/>
      <c r="M11" s="78" t="s">
        <v>53</v>
      </c>
      <c r="N11" s="6">
        <f>+J20+J21</f>
        <v>140.25359531267878</v>
      </c>
      <c r="O11" s="10">
        <f>+N11/N$17</f>
        <v>0.09739932933895755</v>
      </c>
    </row>
    <row r="12" spans="1:15" ht="15">
      <c r="A12" s="32" t="s">
        <v>26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s="78" t="s">
        <v>54</v>
      </c>
      <c r="N12" s="6">
        <f>+J13+J14</f>
        <v>685.3694723788476</v>
      </c>
      <c r="O12" s="10">
        <f>+N12/N$17</f>
        <v>0.47595590551724276</v>
      </c>
    </row>
    <row r="13" spans="1:15" ht="14.25">
      <c r="A13" s="53" t="s">
        <v>11</v>
      </c>
      <c r="B13" s="29">
        <v>68079783606</v>
      </c>
      <c r="C13" s="40">
        <f>+C47</f>
        <v>2239722827.1798835</v>
      </c>
      <c r="D13" s="29">
        <v>13762345978</v>
      </c>
      <c r="E13" s="9">
        <f>+D13/B13</f>
        <v>0.2021502603129176</v>
      </c>
      <c r="F13" s="40">
        <f>+C13*E13</f>
        <v>452760552.5431972</v>
      </c>
      <c r="G13" s="47"/>
      <c r="H13" s="4">
        <v>23</v>
      </c>
      <c r="I13" s="1">
        <f>+H13*D13/1000000</f>
        <v>316533.957494</v>
      </c>
      <c r="J13" s="5">
        <f>(+I13/E$5)</f>
        <v>452.7605525431971</v>
      </c>
      <c r="K13" s="1"/>
      <c r="L13" s="1"/>
      <c r="M13" t="s">
        <v>55</v>
      </c>
      <c r="N13" s="6">
        <f>+J18+J17</f>
        <v>367.2120108622268</v>
      </c>
      <c r="O13" s="10">
        <f>+N13/N$17</f>
        <v>0.25501095714127237</v>
      </c>
    </row>
    <row r="14" spans="1:15" ht="14.25">
      <c r="A14" s="53" t="s">
        <v>17</v>
      </c>
      <c r="B14" s="29">
        <v>12582052427</v>
      </c>
      <c r="C14" s="40">
        <f>+C53</f>
        <v>453949546.63948965</v>
      </c>
      <c r="D14" s="29">
        <f>+D53</f>
        <v>6460360243</v>
      </c>
      <c r="E14" s="9">
        <f>+E53</f>
        <v>0.5134583789475097</v>
      </c>
      <c r="F14" s="40">
        <f>+F53</f>
        <v>232608919.83565053</v>
      </c>
      <c r="G14" s="48"/>
      <c r="H14" s="48" t="s">
        <v>20</v>
      </c>
      <c r="I14" s="1">
        <f>+(+D49*G49/1000000)+(D50*G50/1000000)+(D51*G51/1000000)+(D52*G52/1000000)</f>
        <v>162621.54803550002</v>
      </c>
      <c r="J14" s="5">
        <f>(+I14/E$5)</f>
        <v>232.60891983565057</v>
      </c>
      <c r="K14" s="1"/>
      <c r="L14" s="1"/>
      <c r="M14" t="s">
        <v>56</v>
      </c>
      <c r="N14" s="6">
        <f>+J23</f>
        <v>94.36682227228516</v>
      </c>
      <c r="O14" s="10">
        <f>+N14/N17</f>
        <v>0.06553318779941676</v>
      </c>
    </row>
    <row r="15" spans="1:15" ht="15">
      <c r="A15" s="74" t="s">
        <v>27</v>
      </c>
      <c r="B15" s="29"/>
      <c r="C15" s="40"/>
      <c r="D15" s="29"/>
      <c r="E15" s="9"/>
      <c r="F15" s="40"/>
      <c r="G15" s="48"/>
      <c r="H15" s="48"/>
      <c r="I15" s="1"/>
      <c r="J15" s="5"/>
      <c r="K15" s="1"/>
      <c r="L15" s="1"/>
      <c r="M15" t="s">
        <v>57</v>
      </c>
      <c r="N15" s="6">
        <f>+J25+J26+J27</f>
        <v>18.57317570522943</v>
      </c>
      <c r="O15" s="10">
        <f>+N15/N$17</f>
        <v>0.012898171011951473</v>
      </c>
    </row>
    <row r="16" spans="1:15" ht="15">
      <c r="A16" s="32"/>
      <c r="B16" s="29"/>
      <c r="C16" s="40"/>
      <c r="D16" s="29"/>
      <c r="E16" s="9"/>
      <c r="F16" s="40"/>
      <c r="G16" s="48"/>
      <c r="H16" s="48"/>
      <c r="I16" s="1"/>
      <c r="J16" s="5"/>
      <c r="K16" s="1"/>
      <c r="L16" s="1"/>
      <c r="M16" t="s">
        <v>58</v>
      </c>
      <c r="N16" s="6">
        <f>+J29</f>
        <v>38.276690696876074</v>
      </c>
      <c r="O16" s="10">
        <f>+N16/N$17</f>
        <v>0.02658130791498809</v>
      </c>
    </row>
    <row r="17" spans="1:15" ht="14.25">
      <c r="A17" s="53" t="s">
        <v>5</v>
      </c>
      <c r="B17" s="29">
        <v>318502872</v>
      </c>
      <c r="C17" s="40">
        <f>(+B17*H17)/E$5</f>
        <v>1034113841.9052523</v>
      </c>
      <c r="D17" s="29">
        <v>98098080</v>
      </c>
      <c r="E17" s="9">
        <f>+D17/B17</f>
        <v>0.3079974738814914</v>
      </c>
      <c r="F17" s="40">
        <f>+C17*E17</f>
        <v>318504451.0127017</v>
      </c>
      <c r="G17" s="4"/>
      <c r="H17" s="4">
        <v>2269.9</v>
      </c>
      <c r="I17" s="1">
        <f>+H17*D17/1000000</f>
        <v>222672.831792</v>
      </c>
      <c r="J17" s="5">
        <f>(+I17/E$5)</f>
        <v>318.5044510127017</v>
      </c>
      <c r="K17" s="1"/>
      <c r="L17" s="1"/>
      <c r="M17" t="s">
        <v>22</v>
      </c>
      <c r="N17" s="6">
        <f>SUM(N9:N16)</f>
        <v>1439.9852264340027</v>
      </c>
      <c r="O17" s="10">
        <f>SUM(O9:O16)</f>
        <v>1</v>
      </c>
    </row>
    <row r="18" spans="1:15" ht="14.25">
      <c r="A18" s="53" t="s">
        <v>3</v>
      </c>
      <c r="B18" s="29">
        <f>1784093521+128757805</f>
        <v>1912851326</v>
      </c>
      <c r="C18" s="40">
        <f>(+B18*H18)/E$5</f>
        <v>51985603.60739215</v>
      </c>
      <c r="D18" s="29">
        <f>793914373+869708297+128610448</f>
        <v>1792233118</v>
      </c>
      <c r="E18" s="9">
        <f>+D18/B18</f>
        <v>0.9369432394663797</v>
      </c>
      <c r="F18" s="40">
        <f>+C18*E18</f>
        <v>48707559.84952512</v>
      </c>
      <c r="G18" s="4"/>
      <c r="H18" s="4">
        <v>19</v>
      </c>
      <c r="I18" s="1">
        <f>+H18*D18/1000000</f>
        <v>34052.429242</v>
      </c>
      <c r="J18" s="5">
        <f>(+I18/E$5)</f>
        <v>48.70755984952511</v>
      </c>
      <c r="K18" s="1"/>
      <c r="L18" s="1"/>
      <c r="M18" t="s">
        <v>59</v>
      </c>
      <c r="N18" s="6">
        <f>J35</f>
        <v>-540.001716443529</v>
      </c>
      <c r="O18" s="10"/>
    </row>
    <row r="19" spans="1:15" ht="15">
      <c r="A19" s="54" t="s">
        <v>28</v>
      </c>
      <c r="B19" s="29"/>
      <c r="C19" s="40"/>
      <c r="D19" s="29"/>
      <c r="E19" s="9"/>
      <c r="F19" s="40"/>
      <c r="G19" s="4"/>
      <c r="H19" s="4"/>
      <c r="I19" s="1"/>
      <c r="J19" s="5"/>
      <c r="K19" s="1"/>
      <c r="L19" s="1"/>
      <c r="N19" s="6"/>
      <c r="O19" s="10"/>
    </row>
    <row r="20" spans="1:15" ht="14.25">
      <c r="A20" s="53" t="s">
        <v>16</v>
      </c>
      <c r="B20" s="29">
        <v>225063190</v>
      </c>
      <c r="C20" s="40">
        <f>(+B20*H20)/E$5</f>
        <v>96577064.02334364</v>
      </c>
      <c r="D20" s="29">
        <v>165561270</v>
      </c>
      <c r="E20" s="9">
        <f>+D20/B20</f>
        <v>0.7356212715193453</v>
      </c>
      <c r="F20" s="40">
        <f>+C20*E20</f>
        <v>71044142.63645726</v>
      </c>
      <c r="G20" s="4"/>
      <c r="H20" s="4">
        <v>300</v>
      </c>
      <c r="I20" s="1">
        <f>+H20*D20/1000000</f>
        <v>49668.381</v>
      </c>
      <c r="J20" s="5">
        <f>(+I20/E$5)</f>
        <v>71.04414263645727</v>
      </c>
      <c r="K20" s="1"/>
      <c r="L20" s="1"/>
      <c r="M20" t="s">
        <v>8</v>
      </c>
      <c r="N20" s="6">
        <f>+N17+N18</f>
        <v>899.9835099904737</v>
      </c>
      <c r="O20" s="10"/>
    </row>
    <row r="21" spans="1:12" ht="14.25">
      <c r="A21" s="53" t="s">
        <v>7</v>
      </c>
      <c r="B21" s="29">
        <v>236523695</v>
      </c>
      <c r="C21" s="40">
        <f>(+B21*H21)/E$5</f>
        <v>1216247115.6954458</v>
      </c>
      <c r="D21" s="29">
        <v>13459169</v>
      </c>
      <c r="E21" s="9">
        <f>+D21/B21</f>
        <v>0.056904104258983436</v>
      </c>
      <c r="F21" s="40">
        <f>+C21*E21</f>
        <v>69209452.67622153</v>
      </c>
      <c r="G21" s="47"/>
      <c r="H21" s="4">
        <v>3595</v>
      </c>
      <c r="I21" s="1">
        <f>+H21*D21/1000000</f>
        <v>48385.712555</v>
      </c>
      <c r="J21" s="5">
        <f>(+I21/E$5)</f>
        <v>69.20945267622153</v>
      </c>
      <c r="K21" s="1"/>
      <c r="L21" s="1"/>
    </row>
    <row r="22" spans="1:12" ht="15">
      <c r="A22" s="32" t="s">
        <v>29</v>
      </c>
      <c r="B22" s="29"/>
      <c r="C22" s="40"/>
      <c r="D22" s="29"/>
      <c r="E22" s="9"/>
      <c r="F22" s="40"/>
      <c r="G22" s="47"/>
      <c r="H22" s="4"/>
      <c r="I22" s="1"/>
      <c r="J22" s="5"/>
      <c r="K22" s="1"/>
      <c r="L22" s="1"/>
    </row>
    <row r="23" spans="1:12" ht="14.25">
      <c r="A23" s="53" t="s">
        <v>2</v>
      </c>
      <c r="B23" s="69">
        <v>2963284806</v>
      </c>
      <c r="C23" s="70">
        <f>(+B23*H23)/E$5</f>
        <v>122919183.2217645</v>
      </c>
      <c r="D23" s="69">
        <f>1987596467+287359836</f>
        <v>2274956303</v>
      </c>
      <c r="E23" s="71">
        <f>+D23/B23</f>
        <v>0.7677143615739243</v>
      </c>
      <c r="F23" s="40">
        <f>+C23*E23</f>
        <v>94366822.27228516</v>
      </c>
      <c r="G23" s="4"/>
      <c r="H23" s="4">
        <v>29</v>
      </c>
      <c r="I23" s="1">
        <f>+H23*D23/1000000</f>
        <v>65973.732787</v>
      </c>
      <c r="J23" s="5">
        <f>(+I23/E$5)</f>
        <v>94.36682227228516</v>
      </c>
      <c r="K23" s="1"/>
      <c r="L23" s="1"/>
    </row>
    <row r="24" spans="1:12" ht="15">
      <c r="A24" s="55" t="s">
        <v>30</v>
      </c>
      <c r="K24" s="1"/>
      <c r="L24" s="1"/>
    </row>
    <row r="25" spans="1:12" ht="14.25">
      <c r="A25" s="53" t="s">
        <v>4</v>
      </c>
      <c r="B25" s="29">
        <v>9494454</v>
      </c>
      <c r="C25" s="40">
        <f>(+B25*H25)/E$5</f>
        <v>7061900.789564024</v>
      </c>
      <c r="D25" s="29">
        <f>(6052232+2825264)*0.962</f>
        <v>8540151.151999999</v>
      </c>
      <c r="E25" s="9">
        <f>+D25/B25</f>
        <v>0.8994883910122687</v>
      </c>
      <c r="F25" s="40">
        <f>+C25*E25</f>
        <v>6352097.778693214</v>
      </c>
      <c r="G25" s="4"/>
      <c r="H25" s="68">
        <v>520</v>
      </c>
      <c r="I25" s="1">
        <f>+H25*D25/1000000</f>
        <v>4440.878599039999</v>
      </c>
      <c r="J25" s="5">
        <f>(+I25/E$5)</f>
        <v>6.352097778693214</v>
      </c>
      <c r="K25" s="1"/>
      <c r="L25" s="1"/>
    </row>
    <row r="26" spans="1:12" ht="14.25">
      <c r="A26" s="61" t="s">
        <v>6</v>
      </c>
      <c r="B26" s="66" t="s">
        <v>19</v>
      </c>
      <c r="C26" s="66" t="s">
        <v>19</v>
      </c>
      <c r="D26" s="66" t="s">
        <v>19</v>
      </c>
      <c r="E26" s="31">
        <v>0.5</v>
      </c>
      <c r="F26" s="30">
        <f>+J26*1000000</f>
        <v>12221077.926536217</v>
      </c>
      <c r="G26" s="46"/>
      <c r="H26" s="46" t="s">
        <v>19</v>
      </c>
      <c r="I26" s="3">
        <v>8544</v>
      </c>
      <c r="J26" s="60">
        <f>(+I26/E$5)</f>
        <v>12.221077926536218</v>
      </c>
      <c r="K26" s="2" t="s">
        <v>50</v>
      </c>
      <c r="L26" s="1"/>
    </row>
    <row r="27" spans="1:12" ht="14.25">
      <c r="A27" s="61"/>
      <c r="B27" s="45"/>
      <c r="C27" s="45"/>
      <c r="D27" s="45"/>
      <c r="E27" s="9"/>
      <c r="F27" s="41"/>
      <c r="G27" s="49"/>
      <c r="H27" s="49"/>
      <c r="I27" s="3"/>
      <c r="J27" s="60"/>
      <c r="K27" s="2"/>
      <c r="L27" s="1"/>
    </row>
    <row r="28" spans="1:14" ht="14.25">
      <c r="A28" s="33"/>
      <c r="B28" s="29"/>
      <c r="C28" s="40"/>
      <c r="D28" s="29"/>
      <c r="E28" s="29"/>
      <c r="F28" s="40"/>
      <c r="G28" s="9"/>
      <c r="H28" s="4"/>
      <c r="I28" s="3"/>
      <c r="J28" s="5"/>
      <c r="K28" s="1"/>
      <c r="L28" s="1"/>
      <c r="N28" s="6"/>
    </row>
    <row r="29" spans="1:14" ht="15">
      <c r="A29" s="74" t="s">
        <v>31</v>
      </c>
      <c r="B29" s="29"/>
      <c r="C29" s="40"/>
      <c r="D29" s="29"/>
      <c r="E29" s="29"/>
      <c r="F29" s="40"/>
      <c r="G29" s="9"/>
      <c r="H29" s="4"/>
      <c r="I29" s="67">
        <v>26760</v>
      </c>
      <c r="J29" s="60">
        <f>I29/E$5</f>
        <v>38.276690696876074</v>
      </c>
      <c r="K29" s="2" t="s">
        <v>50</v>
      </c>
      <c r="L29" s="1"/>
      <c r="N29" s="6"/>
    </row>
    <row r="30" spans="1:14" ht="12.75">
      <c r="A30" s="8"/>
      <c r="B30" s="29"/>
      <c r="C30" s="29"/>
      <c r="D30" s="29"/>
      <c r="E30" s="29"/>
      <c r="F30" s="40"/>
      <c r="G30" s="9"/>
      <c r="H30" s="4"/>
      <c r="I30" s="3"/>
      <c r="J30" s="5"/>
      <c r="K30" s="1"/>
      <c r="L30" s="1"/>
      <c r="N30" s="6"/>
    </row>
    <row r="31" spans="1:14" ht="12.75">
      <c r="A31" s="75" t="s">
        <v>32</v>
      </c>
      <c r="B31" s="9"/>
      <c r="C31" s="29"/>
      <c r="D31" s="29"/>
      <c r="E31" s="29"/>
      <c r="F31" s="9"/>
      <c r="G31" s="9"/>
      <c r="H31" s="4"/>
      <c r="I31" s="3">
        <f>SUM(I11:I30)</f>
        <v>1006722.47150454</v>
      </c>
      <c r="J31" s="3">
        <f>SUM(J11:J29)</f>
        <v>1439.985226434003</v>
      </c>
      <c r="K31" s="1"/>
      <c r="L31" s="1"/>
      <c r="N31" s="6"/>
    </row>
    <row r="32" spans="1:14" ht="12.75">
      <c r="A32" s="51" t="s">
        <v>33</v>
      </c>
      <c r="B32" s="1"/>
      <c r="C32" s="1"/>
      <c r="D32" s="1"/>
      <c r="E32" s="1"/>
      <c r="F32" s="1"/>
      <c r="G32" s="1"/>
      <c r="H32" s="1"/>
      <c r="I32" s="72">
        <v>377526</v>
      </c>
      <c r="J32" s="73">
        <f>+I32/E5</f>
        <v>540.001716443529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6" t="s">
        <v>34</v>
      </c>
      <c r="B34" s="11"/>
      <c r="C34" s="11"/>
      <c r="D34" s="11"/>
      <c r="E34" s="11"/>
      <c r="F34" s="11"/>
      <c r="G34" s="11"/>
      <c r="H34" s="11"/>
      <c r="I34" s="12">
        <f>+I31</f>
        <v>1006722.47150454</v>
      </c>
      <c r="J34" s="13">
        <f>I34/E$5</f>
        <v>1439.9852264340027</v>
      </c>
      <c r="K34" s="1"/>
      <c r="L34" s="1"/>
    </row>
    <row r="35" spans="1:12" ht="12.75">
      <c r="A35" s="57" t="s">
        <v>35</v>
      </c>
      <c r="B35" s="14"/>
      <c r="C35" s="14"/>
      <c r="D35" s="14"/>
      <c r="E35" s="14"/>
      <c r="F35" s="14"/>
      <c r="G35" s="14"/>
      <c r="H35" s="14"/>
      <c r="I35" s="15">
        <f>-I32</f>
        <v>-377526</v>
      </c>
      <c r="J35" s="16">
        <f>I35/E$5</f>
        <v>-540.001716443529</v>
      </c>
      <c r="K35" s="1"/>
      <c r="L35" s="1"/>
    </row>
    <row r="36" spans="1:12" ht="13.5" thickBot="1">
      <c r="A36" s="58" t="s">
        <v>36</v>
      </c>
      <c r="B36" s="17"/>
      <c r="C36" s="17"/>
      <c r="D36" s="17"/>
      <c r="E36" s="17"/>
      <c r="F36" s="17"/>
      <c r="G36" s="17"/>
      <c r="H36" s="17"/>
      <c r="I36" s="18">
        <f>+I34+I35</f>
        <v>629196.47150454</v>
      </c>
      <c r="J36" s="19">
        <f>+J34+J35</f>
        <v>899.9835099904737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9</v>
      </c>
      <c r="B39" s="21"/>
      <c r="C39" s="21"/>
      <c r="D39" s="21"/>
      <c r="E39" s="21"/>
      <c r="F39" s="21"/>
      <c r="G39" s="50">
        <v>1079740079</v>
      </c>
      <c r="H39" s="22">
        <v>405.1</v>
      </c>
      <c r="I39" s="23">
        <f>+H39*G39/1000000</f>
        <v>437402.7060029</v>
      </c>
      <c r="J39" s="24">
        <f>I39/E$5</f>
        <v>625.647536907684</v>
      </c>
      <c r="K39" s="1"/>
      <c r="L39" s="1"/>
    </row>
    <row r="40" spans="1:12" ht="13.5" thickBot="1">
      <c r="A40" s="1" t="s">
        <v>10</v>
      </c>
      <c r="B40" s="1"/>
      <c r="C40" s="1"/>
      <c r="D40" s="1"/>
      <c r="E40" s="1"/>
      <c r="F40" s="1"/>
      <c r="G40" s="1"/>
      <c r="H40" s="1"/>
      <c r="I40" s="25">
        <f>(I39-I36)/I36</f>
        <v>-0.30482333291383695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37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4"/>
      <c r="B45" s="79" t="s">
        <v>60</v>
      </c>
      <c r="C45" s="79" t="s">
        <v>61</v>
      </c>
      <c r="F45" s="79" t="s">
        <v>64</v>
      </c>
      <c r="G45" s="79" t="s">
        <v>65</v>
      </c>
      <c r="H45" s="1"/>
      <c r="I45" s="1"/>
      <c r="J45" s="1"/>
      <c r="K45" s="1"/>
      <c r="L45" s="1"/>
    </row>
    <row r="46" spans="1:12" ht="12.75">
      <c r="A46" s="1"/>
      <c r="B46" s="65" t="str">
        <f>+B9</f>
        <v>al 30.6.03</v>
      </c>
      <c r="C46" s="65" t="str">
        <f>+B46</f>
        <v>al 30.6.03</v>
      </c>
      <c r="D46" s="65" t="s">
        <v>62</v>
      </c>
      <c r="E46" s="65" t="s">
        <v>63</v>
      </c>
      <c r="F46" s="65" t="str">
        <f>+B46</f>
        <v>al 30.6.03</v>
      </c>
      <c r="G46" s="65" t="str">
        <f>+F46</f>
        <v>al 30.6.03</v>
      </c>
      <c r="I46" s="1"/>
      <c r="J46" s="5"/>
      <c r="K46" s="1"/>
      <c r="L46" s="1"/>
    </row>
    <row r="47" spans="1:12" ht="12.75">
      <c r="A47" s="1" t="s">
        <v>11</v>
      </c>
      <c r="B47" s="1">
        <f>+B13</f>
        <v>68079783606</v>
      </c>
      <c r="C47" s="1">
        <f>(+B47*G47)/E$5</f>
        <v>2239722827.1798835</v>
      </c>
      <c r="D47" s="1">
        <f>+D13</f>
        <v>13762345978</v>
      </c>
      <c r="E47" s="35">
        <f>+D47/B47</f>
        <v>0.2021502603129176</v>
      </c>
      <c r="F47" s="43">
        <f>+C47*E47</f>
        <v>452760552.5431972</v>
      </c>
      <c r="G47" s="42">
        <f>+H13</f>
        <v>23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5"/>
      <c r="F48" s="1"/>
      <c r="G48" s="42"/>
      <c r="I48" s="1"/>
      <c r="J48" s="5"/>
      <c r="K48" s="1"/>
      <c r="L48" s="1"/>
    </row>
    <row r="49" spans="1:12" ht="12.75">
      <c r="A49" s="1" t="s">
        <v>12</v>
      </c>
      <c r="B49" s="1">
        <v>567712826</v>
      </c>
      <c r="C49" s="1">
        <f>(+B49*G49)/E$5</f>
        <v>8932430.893122783</v>
      </c>
      <c r="D49" s="1">
        <v>377529029</v>
      </c>
      <c r="E49" s="35">
        <f>+D49/B49</f>
        <v>0.6649999994891783</v>
      </c>
      <c r="F49" s="1">
        <f>+C49*E49</f>
        <v>5940066.539363772</v>
      </c>
      <c r="G49" s="42">
        <v>11</v>
      </c>
      <c r="I49" s="1"/>
      <c r="J49" s="5"/>
      <c r="K49" s="1"/>
      <c r="L49" s="1"/>
    </row>
    <row r="50" spans="1:12" ht="12.75">
      <c r="A50" s="1" t="s">
        <v>13</v>
      </c>
      <c r="B50" s="1">
        <v>11000000000</v>
      </c>
      <c r="C50" s="1">
        <f>(+B50*G50)/E$5</f>
        <v>412232520.88339627</v>
      </c>
      <c r="D50" s="1">
        <v>5811599313</v>
      </c>
      <c r="E50" s="35">
        <f>+D50/B50</f>
        <v>0.5283272102727272</v>
      </c>
      <c r="F50" s="1">
        <f>+C50*E50</f>
        <v>217793657.74201852</v>
      </c>
      <c r="G50" s="42">
        <v>26.2</v>
      </c>
      <c r="I50" s="1"/>
      <c r="J50" s="5"/>
      <c r="K50" s="1"/>
      <c r="L50" s="1"/>
    </row>
    <row r="51" spans="1:12" ht="12.75">
      <c r="A51" s="1" t="s">
        <v>14</v>
      </c>
      <c r="B51" s="1">
        <v>429418369</v>
      </c>
      <c r="C51" s="1">
        <f>(+B51*G51)/E$5</f>
        <v>14127220.630220849</v>
      </c>
      <c r="D51" s="1">
        <v>223364748</v>
      </c>
      <c r="E51" s="35">
        <f>+D51/B51</f>
        <v>0.5201564817084012</v>
      </c>
      <c r="F51" s="1">
        <f>+C51*E51</f>
        <v>7348365.3793340195</v>
      </c>
      <c r="G51" s="42">
        <v>23</v>
      </c>
      <c r="I51" s="1"/>
      <c r="J51" s="5"/>
      <c r="K51" s="1"/>
      <c r="L51" s="1"/>
    </row>
    <row r="52" spans="1:12" ht="12.75">
      <c r="A52" s="1" t="s">
        <v>15</v>
      </c>
      <c r="B52" s="43">
        <v>584921232</v>
      </c>
      <c r="C52" s="43">
        <f>(+B52*G52)/E$5</f>
        <v>18657374.23274974</v>
      </c>
      <c r="D52" s="43">
        <v>47867153</v>
      </c>
      <c r="E52" s="44">
        <f>+D52/B52</f>
        <v>0.08183521195893262</v>
      </c>
      <c r="F52" s="43">
        <f>+C52*E52</f>
        <v>1526830.174934203</v>
      </c>
      <c r="G52" s="42">
        <v>22.3</v>
      </c>
      <c r="H52" s="1"/>
      <c r="I52" s="1"/>
      <c r="J52" s="1"/>
      <c r="K52" s="1"/>
      <c r="L52" s="1"/>
    </row>
    <row r="53" spans="1:12" ht="12.75">
      <c r="A53" s="1" t="s">
        <v>18</v>
      </c>
      <c r="B53" s="1">
        <f>SUM(B49:B52)</f>
        <v>12582052427</v>
      </c>
      <c r="C53" s="1">
        <f>SUM(C49:C52)</f>
        <v>453949546.63948965</v>
      </c>
      <c r="D53" s="1">
        <f>SUM(D49:D52)</f>
        <v>6460360243</v>
      </c>
      <c r="E53" s="35">
        <f>+D53/B53</f>
        <v>0.5134583789475097</v>
      </c>
      <c r="F53" s="1">
        <f>SUM(F49:F52)</f>
        <v>232608919.83565053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5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685369472.3788477</v>
      </c>
      <c r="G55" s="1"/>
    </row>
    <row r="57" spans="4:8" ht="12.75">
      <c r="D57" s="36"/>
      <c r="H57" s="36"/>
    </row>
    <row r="58" spans="3:8" ht="12.75">
      <c r="C58" s="6"/>
      <c r="D58" s="10"/>
      <c r="H58" s="36"/>
    </row>
    <row r="59" ht="12.75">
      <c r="H59" s="36"/>
    </row>
    <row r="60" ht="12.75">
      <c r="H60" s="36"/>
    </row>
    <row r="61" ht="12.75">
      <c r="H61" s="36"/>
    </row>
  </sheetData>
  <printOptions/>
  <pageMargins left="0.75" right="0.75" top="1" bottom="1" header="0" footer="0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2003-08-07T21:46:09Z</cp:lastPrinted>
  <dcterms:created xsi:type="dcterms:W3CDTF">2000-08-28T16:15:11Z</dcterms:created>
  <dcterms:modified xsi:type="dcterms:W3CDTF">2003-08-07T21:48:59Z</dcterms:modified>
  <cp:category/>
  <cp:version/>
  <cp:contentType/>
  <cp:contentStatus/>
</cp:coreProperties>
</file>