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'Hoja1'!$A$3:$K$59</definedName>
  </definedNames>
  <calcPr fullCalcOnLoad="1"/>
</workbook>
</file>

<file path=xl/sharedStrings.xml><?xml version="1.0" encoding="utf-8"?>
<sst xmlns="http://schemas.openxmlformats.org/spreadsheetml/2006/main" count="92" uniqueCount="71">
  <si>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</si>
  <si>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</si>
  <si>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</si>
  <si>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</si>
  <si>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</si>
  <si>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</si>
  <si>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</si>
  <si>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</si>
  <si>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</si>
  <si>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</si>
  <si>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</si>
  <si>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</si>
  <si>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</si>
  <si>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</si>
  <si>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</si>
  <si>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</si>
  <si>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</si>
  <si>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</si>
  <si>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</si>
  <si>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</si>
  <si>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</si>
  <si>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</si>
  <si>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</si>
  <si>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</si>
  <si>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</si>
  <si>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</si>
  <si>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</si>
  <si>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</si>
  <si>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</si>
  <si>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</si>
  <si>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</si>
  <si>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</si>
  <si>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</si>
  <si>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</si>
  <si>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</si>
  <si>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</si>
  <si>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</si>
  <si>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</si>
  <si>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</si>
  <si>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</si>
  <si>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</si>
  <si>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</si>
  <si>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</si>
  <si>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</si>
  <si>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</si>
  <si>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</si>
  <si>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</si>
  <si>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</si>
  <si>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</si>
  <si>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</si>
  <si>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</si>
  <si>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</si>
  <si>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</si>
  <si>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</si>
  <si>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</si>
  <si>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</si>
  <si>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</si>
  <si>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</si>
  <si>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</si>
  <si>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</si>
  <si>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</si>
  <si>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</si>
  <si>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</si>
  <si>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</si>
  <si>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</si>
  <si>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Other</t>
  </si>
  <si>
    <t xml:space="preserve">BV and MV as of September 30, 2005 </t>
  </si>
  <si>
    <t>as of 9,30,05</t>
  </si>
  <si>
    <t>Coprporate level debt (interno consolidado)</t>
  </si>
  <si>
    <t>Total corporate level debt</t>
  </si>
  <si>
    <t>IRSA (50%)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</si>
</sst>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.7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NAV as of 9/30/2005
US$2.150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DATE(5,9,30)</f>
        <v>2100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66</v>
      </c>
      <c r="B5" s="1"/>
      <c r="C5" s="1"/>
      <c r="D5" s="1" t="s">
        <v>48</v>
      </c>
      <c r="E5" s="4">
        <v>529.2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9,30,05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67</v>
      </c>
      <c r="C9" s="38" t="str">
        <f>+B9</f>
        <v>as of 9,30,05</v>
      </c>
      <c r="D9" s="38" t="s">
        <v>21</v>
      </c>
      <c r="E9" s="38" t="s">
        <v>31</v>
      </c>
      <c r="F9" s="38" t="str">
        <f>+C9</f>
        <v>as of 9,30,05</v>
      </c>
      <c r="G9" s="38"/>
      <c r="H9" s="38" t="str">
        <f>+F9</f>
        <v>as of 9,30,05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189.9659863945578</v>
      </c>
      <c r="O10" s="10">
        <f>+N10/N17</f>
        <v>0.0679249679367213</v>
      </c>
      <c r="S10" t="s">
        <v>2</v>
      </c>
      <c r="T10" s="10">
        <f>+O10</f>
        <v>0.0679249679367213</v>
      </c>
    </row>
    <row r="11" spans="1:20" ht="15">
      <c r="A11" s="72" t="s">
        <v>64</v>
      </c>
      <c r="B11" s="9"/>
      <c r="C11" s="9"/>
      <c r="D11" s="9"/>
      <c r="E11" s="9"/>
      <c r="F11" s="9"/>
      <c r="G11" s="9"/>
      <c r="H11" s="4"/>
      <c r="I11" s="66">
        <v>100530</v>
      </c>
      <c r="J11" s="67">
        <f>(+I11/E$5)</f>
        <v>189.9659863945578</v>
      </c>
      <c r="K11" s="6">
        <f>+J11</f>
        <v>189.9659863945578</v>
      </c>
      <c r="L11" s="1"/>
      <c r="M11" t="s">
        <v>4</v>
      </c>
      <c r="N11" s="6">
        <f>+J20+J21</f>
        <v>252.34638061186695</v>
      </c>
      <c r="O11" s="10">
        <f aca="true" t="shared" si="0" ref="O11:O16">+N11/$N$17</f>
        <v>0.0902299413559636</v>
      </c>
      <c r="S11" t="s">
        <v>4</v>
      </c>
      <c r="T11" s="10">
        <f>+O11</f>
        <v>0.0902299413559636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1482.8758055310468</v>
      </c>
      <c r="O12" s="10">
        <f t="shared" si="0"/>
        <v>0.5302227701733541</v>
      </c>
      <c r="S12" t="s">
        <v>5</v>
      </c>
      <c r="T12" s="10">
        <f>+O12</f>
        <v>0.5302227701733541</v>
      </c>
    </row>
    <row r="13" spans="1:20" ht="14.25">
      <c r="A13" s="49" t="s">
        <v>16</v>
      </c>
      <c r="B13" s="29">
        <v>68079783605</v>
      </c>
      <c r="C13" s="39">
        <f>+C47</f>
        <v>4592683814.623015</v>
      </c>
      <c r="D13" s="29">
        <f>13762345978+47866985+8958886</f>
        <v>13819171849</v>
      </c>
      <c r="E13" s="9">
        <f>+D13/B13</f>
        <v>0.20298495555125523</v>
      </c>
      <c r="F13" s="39">
        <f>+C13*E13</f>
        <v>932245719.9722221</v>
      </c>
      <c r="G13" s="44"/>
      <c r="H13" s="4">
        <v>35.7</v>
      </c>
      <c r="I13" s="1">
        <f>+H13*D13/1000000</f>
        <v>493344.43500930007</v>
      </c>
      <c r="J13" s="5">
        <f>(+I13/E$5)</f>
        <v>932.2457199722222</v>
      </c>
      <c r="K13" s="6"/>
      <c r="L13" s="1"/>
      <c r="M13" t="s">
        <v>7</v>
      </c>
      <c r="N13" s="6">
        <f>+J18+J17</f>
        <v>569.1473012849584</v>
      </c>
      <c r="O13" s="10">
        <f t="shared" si="0"/>
        <v>0.20350649568790266</v>
      </c>
      <c r="S13" t="s">
        <v>7</v>
      </c>
      <c r="T13" s="10">
        <f>+O13</f>
        <v>0.20350649568790266</v>
      </c>
    </row>
    <row r="14" spans="1:20" ht="14.25">
      <c r="A14" s="49" t="s">
        <v>32</v>
      </c>
      <c r="B14" s="29">
        <f>+B53</f>
        <v>12138504795</v>
      </c>
      <c r="C14" s="39">
        <f>+C53</f>
        <v>1046208578.9527398</v>
      </c>
      <c r="D14" s="29">
        <f>+D53</f>
        <v>6412491982</v>
      </c>
      <c r="E14" s="9">
        <f>+E53</f>
        <v>0.5282769245715819</v>
      </c>
      <c r="F14" s="39">
        <f>+F53</f>
        <v>550630085.5588245</v>
      </c>
      <c r="G14" s="45"/>
      <c r="H14" s="45" t="s">
        <v>36</v>
      </c>
      <c r="I14" s="1">
        <f>+(+D49*G49/1000000)+(D50*G50/1000000)+(D51*G51/1000000)+(D52*G52/1000000)</f>
        <v>291393.44127773005</v>
      </c>
      <c r="J14" s="5">
        <f>(+I14/E$5)</f>
        <v>550.6300855588247</v>
      </c>
      <c r="K14" s="6">
        <f>+J14+J13</f>
        <v>1482.8758055310468</v>
      </c>
      <c r="L14" s="1"/>
      <c r="M14" t="s">
        <v>55</v>
      </c>
      <c r="N14" s="6">
        <f>+J23</f>
        <v>217.9801360521542</v>
      </c>
      <c r="O14" s="10">
        <f t="shared" si="0"/>
        <v>0.0779418149174988</v>
      </c>
      <c r="S14" t="s">
        <v>55</v>
      </c>
      <c r="T14" s="10">
        <f>+O14</f>
        <v>0.0779418149174988</v>
      </c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13.788737717309145</v>
      </c>
      <c r="O15" s="10">
        <f t="shared" si="0"/>
        <v>0.004930354033962551</v>
      </c>
      <c r="S15" t="s">
        <v>65</v>
      </c>
      <c r="T15" s="10">
        <f>+O15+O16</f>
        <v>0.030174009928559634</v>
      </c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3">
        <f>+J29</f>
        <v>70.59901738473167</v>
      </c>
      <c r="O16" s="10">
        <f t="shared" si="0"/>
        <v>0.02524365589459708</v>
      </c>
      <c r="T16" s="10">
        <f>SUM(T10:T15)</f>
        <v>1.0000000000000002</v>
      </c>
    </row>
    <row r="17" spans="1:15" ht="14.25">
      <c r="A17" s="49" t="s">
        <v>8</v>
      </c>
      <c r="B17" s="29">
        <v>318502872</v>
      </c>
      <c r="C17" s="39">
        <f>(+B17*H17)/E$5</f>
        <v>1649088944.217687</v>
      </c>
      <c r="D17" s="82">
        <f>+(196421725+7946707)*0.5</f>
        <v>102184216</v>
      </c>
      <c r="E17" s="9">
        <f>+D17/B17</f>
        <v>0.3208266705990645</v>
      </c>
      <c r="F17" s="39">
        <f>+C17*E17</f>
        <v>529071715.4950869</v>
      </c>
      <c r="G17" s="4"/>
      <c r="H17" s="4">
        <v>2740</v>
      </c>
      <c r="I17" s="1">
        <f>+H17*D17/1000000</f>
        <v>279984.75184</v>
      </c>
      <c r="J17" s="5">
        <f>(+I17/E$5)</f>
        <v>529.0717154950869</v>
      </c>
      <c r="K17" s="6">
        <f>+J17+J18</f>
        <v>569.1473012849584</v>
      </c>
      <c r="L17" s="1"/>
      <c r="M17" t="s">
        <v>40</v>
      </c>
      <c r="N17" s="6">
        <f>SUM(N10:N16)</f>
        <v>2796.703364976625</v>
      </c>
      <c r="O17" s="10">
        <f>SUM(O10:O16)</f>
        <v>1.0000000000000002</v>
      </c>
    </row>
    <row r="18" spans="1:15" ht="14.25">
      <c r="A18" s="57" t="s">
        <v>63</v>
      </c>
      <c r="B18" s="64">
        <v>2900745246</v>
      </c>
      <c r="C18" s="62" t="s">
        <v>35</v>
      </c>
      <c r="D18" s="64">
        <v>2873514372</v>
      </c>
      <c r="E18" s="65">
        <f>+D18/B18</f>
        <v>0.9906124558723142</v>
      </c>
      <c r="F18" s="62" t="s">
        <v>35</v>
      </c>
      <c r="G18" s="4"/>
      <c r="H18" s="69" t="s">
        <v>35</v>
      </c>
      <c r="I18" s="1">
        <v>21208</v>
      </c>
      <c r="J18" s="5">
        <f>(+I18/E$5)</f>
        <v>40.0755857898715</v>
      </c>
      <c r="K18" s="74" t="s">
        <v>39</v>
      </c>
      <c r="L18" s="1"/>
      <c r="M18" t="s">
        <v>12</v>
      </c>
      <c r="N18" s="6">
        <f>J35</f>
        <v>-647.0880574452002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170115789.87150413</v>
      </c>
      <c r="D20" s="29">
        <v>165809807</v>
      </c>
      <c r="E20" s="9">
        <f>+D20/B20</f>
        <v>0.7367255702720645</v>
      </c>
      <c r="F20" s="39">
        <f>+C20*E20</f>
        <v>125328652.30536658</v>
      </c>
      <c r="G20" s="4"/>
      <c r="H20" s="4">
        <v>400</v>
      </c>
      <c r="I20" s="1">
        <f>+H20*D20/1000000</f>
        <v>66323.9228</v>
      </c>
      <c r="J20" s="5">
        <f>(+I20/E$5)</f>
        <v>125.32865230536657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2232136503.3427815</v>
      </c>
      <c r="D21" s="29">
        <v>13459169</v>
      </c>
      <c r="E21" s="9">
        <f>+D21/B21</f>
        <v>0.056904104258983436</v>
      </c>
      <c r="F21" s="39">
        <f>+C21*E21</f>
        <v>127017728.30650038</v>
      </c>
      <c r="G21" s="44"/>
      <c r="H21" s="4">
        <v>4994.2</v>
      </c>
      <c r="I21" s="1">
        <f>+H21*D21/1000000</f>
        <v>67217.7818198</v>
      </c>
      <c r="J21" s="5">
        <f>(+I21/E$5)</f>
        <v>127.01772830650037</v>
      </c>
      <c r="K21" s="6">
        <f>+J21+J20</f>
        <v>252.34638061186695</v>
      </c>
      <c r="L21" s="1"/>
      <c r="M21" t="s">
        <v>13</v>
      </c>
      <c r="N21" s="6">
        <f>+N17+N18</f>
        <v>2149.6153075314246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5">
        <v>4441192887</v>
      </c>
      <c r="C23" s="76">
        <f>(+B23*H23)/E$5</f>
        <v>425488434.18537414</v>
      </c>
      <c r="D23" s="75">
        <v>2275248284</v>
      </c>
      <c r="E23" s="77">
        <f>+D23/B23</f>
        <v>0.5123056669436659</v>
      </c>
      <c r="F23" s="78">
        <f>+C23*E23</f>
        <v>217980136.05215418</v>
      </c>
      <c r="G23" s="79"/>
      <c r="H23" s="79">
        <v>50.7</v>
      </c>
      <c r="I23" s="1">
        <f>+H23*D23/1000000</f>
        <v>115355.08799880001</v>
      </c>
      <c r="J23" s="5">
        <f>(+I23/E$5)</f>
        <v>217.9801360521542</v>
      </c>
      <c r="K23" s="6">
        <f>+J23</f>
        <v>217.9801360521542</v>
      </c>
      <c r="L23" s="1"/>
    </row>
    <row r="24" spans="1:14" ht="15">
      <c r="A24" s="51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v>8541039</v>
      </c>
      <c r="E25" s="9">
        <f>+D25/B25</f>
        <v>0.8995819032879616</v>
      </c>
      <c r="F25" s="62" t="s">
        <v>35</v>
      </c>
      <c r="G25" s="4"/>
      <c r="H25" s="69" t="s">
        <v>35</v>
      </c>
      <c r="I25" s="1">
        <v>3310</v>
      </c>
      <c r="J25" s="5">
        <f>(+I25/E$5)</f>
        <v>6.2547241118669685</v>
      </c>
      <c r="K25" s="74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3987</v>
      </c>
      <c r="J26" s="56">
        <f>(+I26/E$5)</f>
        <v>7.534013605442176</v>
      </c>
      <c r="K26" s="74" t="s">
        <v>39</v>
      </c>
      <c r="L26" s="1"/>
      <c r="M26" t="s">
        <v>59</v>
      </c>
      <c r="N26" s="35">
        <f>+N21*1000000</f>
        <v>2149615307.5314245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13.788737717309145</v>
      </c>
      <c r="L27" s="1"/>
      <c r="M27" s="35"/>
      <c r="N27" s="35"/>
    </row>
    <row r="28" spans="1:14" ht="14.25">
      <c r="A28" s="32"/>
      <c r="B28" s="71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529.2</v>
      </c>
    </row>
    <row r="29" spans="1:14" ht="15">
      <c r="A29" s="31" t="s">
        <v>24</v>
      </c>
      <c r="B29" s="29"/>
      <c r="C29" s="39"/>
      <c r="D29" s="29"/>
      <c r="E29" s="29"/>
      <c r="F29" s="39"/>
      <c r="G29" s="9"/>
      <c r="H29" s="4"/>
      <c r="I29" s="63">
        <v>37361</v>
      </c>
      <c r="J29" s="56">
        <f>I29/E$5</f>
        <v>70.59901738473167</v>
      </c>
      <c r="K29" s="74" t="s">
        <v>39</v>
      </c>
      <c r="L29" s="1"/>
      <c r="N29" s="6"/>
    </row>
    <row r="30" spans="1:14" ht="12.75">
      <c r="A30" s="8"/>
      <c r="B30" s="29"/>
      <c r="C30" s="29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70">
        <f>+(N26*N28)/N24</f>
        <v>1053.5650596569453</v>
      </c>
    </row>
    <row r="31" spans="1:14" ht="12.75">
      <c r="A31" s="8" t="s">
        <v>42</v>
      </c>
      <c r="B31" s="9"/>
      <c r="C31" s="29"/>
      <c r="D31" s="29"/>
      <c r="E31" s="9"/>
      <c r="F31" s="9"/>
      <c r="G31" s="9"/>
      <c r="H31" s="4"/>
      <c r="I31" s="3">
        <f>SUM(I11:I30)</f>
        <v>1480015.42074563</v>
      </c>
      <c r="J31" s="5">
        <f>SUM(J11:J30)</f>
        <v>2796.7033649766254</v>
      </c>
      <c r="K31" s="3"/>
      <c r="L31" s="1"/>
      <c r="N31" s="6"/>
    </row>
    <row r="32" spans="1:14" ht="12.75">
      <c r="A32" s="81" t="s">
        <v>41</v>
      </c>
      <c r="B32" s="1"/>
      <c r="C32" s="1"/>
      <c r="D32" s="1"/>
      <c r="E32" s="1"/>
      <c r="F32" s="1"/>
      <c r="G32" s="1"/>
      <c r="H32" s="1"/>
      <c r="I32" s="66">
        <f>+B59</f>
        <v>342439</v>
      </c>
      <c r="J32" s="67">
        <f>+I32/E5</f>
        <v>647.0880574452002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1480015.42074563</v>
      </c>
      <c r="J34" s="13">
        <f>I34/E$5</f>
        <v>2796.703364976625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-342439</v>
      </c>
      <c r="J35" s="16">
        <f>I35/E$5</f>
        <v>-647.0880574452002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1137576.42074563</v>
      </c>
      <c r="J36" s="19">
        <f>+J34+J35</f>
        <v>2149.6153075314246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720</v>
      </c>
      <c r="I39" s="23">
        <f>+H39*G39/1000000</f>
        <v>777412.85688</v>
      </c>
      <c r="J39" s="24">
        <f>I39/E$5</f>
        <v>1469.0341210884353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-0.3166060383262507</v>
      </c>
      <c r="J40" s="1"/>
      <c r="K40" s="1"/>
      <c r="L40" s="68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70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9,30,05</v>
      </c>
      <c r="C46" s="61" t="str">
        <f>+B46</f>
        <v>as of 9,30,05</v>
      </c>
      <c r="D46" s="61" t="s">
        <v>21</v>
      </c>
      <c r="E46" s="61" t="s">
        <v>33</v>
      </c>
      <c r="F46" s="61" t="str">
        <f>+B46</f>
        <v>as of 9,30,05</v>
      </c>
      <c r="G46" s="61" t="str">
        <f>+F46</f>
        <v>as of 9,30,05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68079783605</v>
      </c>
      <c r="C47" s="1">
        <f>(+B47*G47)/E$5</f>
        <v>4592683814.623015</v>
      </c>
      <c r="D47" s="1">
        <f>+D13</f>
        <v>13819171849</v>
      </c>
      <c r="E47" s="34">
        <f>+D47/B47</f>
        <v>0.20298495555125523</v>
      </c>
      <c r="F47" s="41">
        <f>+C47*E47</f>
        <v>932245719.9722221</v>
      </c>
      <c r="G47" s="40">
        <f>+H13</f>
        <v>35.7</v>
      </c>
      <c r="I47" s="1"/>
      <c r="J47" s="5"/>
      <c r="K47" s="1"/>
      <c r="L47" s="68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22903758.19179894</v>
      </c>
      <c r="D49" s="1">
        <v>377528973</v>
      </c>
      <c r="E49" s="34">
        <f>+D49/B49</f>
        <v>0.6649999008477572</v>
      </c>
      <c r="F49" s="1">
        <f>+C49*E49</f>
        <v>15230996.926587302</v>
      </c>
      <c r="G49" s="80">
        <v>21.35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979024943.3106575</v>
      </c>
      <c r="D50" s="1">
        <v>5811598701</v>
      </c>
      <c r="E50" s="34">
        <f>+D50/B50</f>
        <v>0.5283271546363636</v>
      </c>
      <c r="F50" s="1">
        <f>+C50*E50</f>
        <v>517245462.6173468</v>
      </c>
      <c r="G50" s="40">
        <v>47.1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34900385.58331443</v>
      </c>
      <c r="D51" s="1">
        <v>223364308</v>
      </c>
      <c r="E51" s="34">
        <f>+D51/B51</f>
        <v>0.5201554570666258</v>
      </c>
      <c r="F51" s="1">
        <f>+C51*E51</f>
        <v>18153626.0148904</v>
      </c>
      <c r="G51" s="40">
        <v>43.01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9379491.86696901</v>
      </c>
      <c r="D52" s="41">
        <v>0</v>
      </c>
      <c r="E52" s="42">
        <f>+D52/B52</f>
        <v>0</v>
      </c>
      <c r="F52" s="41">
        <f>+C52*E52</f>
        <v>0</v>
      </c>
      <c r="G52" s="40">
        <v>35.11</v>
      </c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1046208578.9527398</v>
      </c>
      <c r="D53" s="1">
        <f>SUM(D49:D52)</f>
        <v>6412491982</v>
      </c>
      <c r="E53" s="34">
        <f>+D53/B53</f>
        <v>0.5282769245715819</v>
      </c>
      <c r="F53" s="1">
        <f>SUM(F49:F52)</f>
        <v>550630085.5588245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1482875805.5310466</v>
      </c>
      <c r="G55" s="1"/>
    </row>
    <row r="57" spans="1:8" ht="12.75">
      <c r="A57" t="s">
        <v>68</v>
      </c>
      <c r="B57" s="1">
        <v>330018</v>
      </c>
      <c r="C57" s="6">
        <f>+B57/E5</f>
        <v>623.6167800453514</v>
      </c>
      <c r="D57" s="35"/>
      <c r="H57" s="35"/>
    </row>
    <row r="58" spans="1:8" ht="12.75">
      <c r="A58" t="s">
        <v>70</v>
      </c>
      <c r="B58" s="1">
        <f>(3216+21626)*0.5</f>
        <v>12421</v>
      </c>
      <c r="C58" s="5">
        <f>+B58/E5</f>
        <v>23.471277399848827</v>
      </c>
      <c r="D58" s="1"/>
      <c r="E58" s="1"/>
      <c r="H58" s="35"/>
    </row>
    <row r="59" spans="1:8" ht="12.75">
      <c r="A59" t="s">
        <v>69</v>
      </c>
      <c r="B59" s="1">
        <f>SUM(B57:B58)</f>
        <v>342439</v>
      </c>
      <c r="C59" s="5">
        <f>SUM(C57:C58)</f>
        <v>647.0880574452003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</sheetData>
  <printOptions/>
  <pageMargins left="0.75" right="0.75" top="1" bottom="1" header="0" footer="0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2005-10-28T13:39:14Z</cp:lastPrinted>
  <dcterms:created xsi:type="dcterms:W3CDTF">2000-08-28T16:15:11Z</dcterms:created>
  <dcterms:modified xsi:type="dcterms:W3CDTF">2005-10-28T13:48:11Z</dcterms:modified>
  <cp:category/>
  <cp:version/>
  <cp:contentType/>
  <cp:contentStatus/>
</cp:coreProperties>
</file>