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" windowWidth="7905" windowHeight="553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<sst xmlns="http://schemas.openxmlformats.org/spreadsheetml/2006/main" count="97" uniqueCount="77">
  <si>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</si>
  <si>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</si>
  <si>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</si>
  <si>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</si>
  <si>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</si>
  <si>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</si>
  <si>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</si>
  <si>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</si>
  <si>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</si>
  <si>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</si>
  <si>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</si>
  <si>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</si>
  <si>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</si>
  <si>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</si>
  <si>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</si>
  <si>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</si>
  <si>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</si>
  <si>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</si>
  <si>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</si>
  <si>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</si>
  <si>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</si>
  <si>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</si>
  <si>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</si>
  <si>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</si>
  <si>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</si>
  <si>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</si>
  <si>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</si>
  <si>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</si>
  <si>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</si>
  <si>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</si>
  <si>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</si>
  <si>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</si>
  <si>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</si>
  <si>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</si>
  <si>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</si>
  <si>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</si>
  <si>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</si>
  <si>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</si>
  <si>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</si>
  <si>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</si>
  <si>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</si>
  <si>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</si>
  <si>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</si>
  <si>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</si>
  <si>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</si>
  <si>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</si>
  <si>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</si>
  <si>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</si>
  <si>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</si>
  <si>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</si>
  <si>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</si>
  <si>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</si>
  <si>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</si>
  <si>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</si>
  <si>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</si>
  <si>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</si>
  <si>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</si>
  <si>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</si>
  <si>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</si>
  <si>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</si>
  <si>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</si>
  <si>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</si>
  <si>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</si>
  <si>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</si>
  <si>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</si>
  <si>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</si>
  <si>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</si>
  <si>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</si>
  <si>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</si>
  <si>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</si>
  <si>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</si>
  <si>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</si>
  <si>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</si>
  <si>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</si>
  <si>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</si>
  <si>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BV as of Jun 30, 2017 MV as of Jun 30, 2017</t>
  </si>
  <si>
    <t>as of June 30, 2017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</si>
</sst>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46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75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70</v>
      </c>
      <c r="B5" s="4">
        <v>664.29</v>
      </c>
      <c r="C5" s="1"/>
      <c r="D5" s="1"/>
      <c r="E5" s="1"/>
      <c r="F5" s="1"/>
      <c r="G5" s="1"/>
      <c r="J5" s="1"/>
      <c r="K5" s="1"/>
      <c r="L5" s="1"/>
      <c r="M5" s="27" t="str">
        <f>+G9</f>
        <v>as of June 30, 2017</v>
      </c>
    </row>
    <row r="6" spans="1:13" ht="12.75">
      <c r="A6" s="1" t="s">
        <v>57</v>
      </c>
      <c r="B6" s="113">
        <f>DATE(17,6,30)</f>
        <v>6391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41</v>
      </c>
      <c r="B8" s="100" t="s">
        <v>18</v>
      </c>
      <c r="C8" s="100" t="s">
        <v>71</v>
      </c>
      <c r="D8" s="101"/>
      <c r="E8" s="101"/>
      <c r="F8" s="100" t="s">
        <v>72</v>
      </c>
      <c r="G8" s="100" t="s">
        <v>54</v>
      </c>
      <c r="H8" s="119" t="s">
        <v>55</v>
      </c>
      <c r="I8" s="120"/>
      <c r="K8" s="1"/>
      <c r="L8" s="1"/>
      <c r="M8" t="s">
        <v>1</v>
      </c>
      <c r="N8" s="105"/>
      <c r="O8" s="7"/>
    </row>
    <row r="9" spans="1:12" ht="12.75">
      <c r="A9" s="68"/>
      <c r="B9" s="102" t="s">
        <v>76</v>
      </c>
      <c r="C9" s="102" t="str">
        <f>+B9</f>
        <v>as of June 30, 2017</v>
      </c>
      <c r="D9" s="102" t="s">
        <v>16</v>
      </c>
      <c r="E9" s="102" t="s">
        <v>23</v>
      </c>
      <c r="F9" s="102" t="str">
        <f>+C9</f>
        <v>as of June 30, 2017</v>
      </c>
      <c r="G9" s="102" t="str">
        <f>+F9</f>
        <v>as of June 30, 2017</v>
      </c>
      <c r="H9" s="103" t="s">
        <v>29</v>
      </c>
      <c r="I9" s="104" t="s">
        <v>73</v>
      </c>
      <c r="K9" s="1"/>
      <c r="L9" s="1"/>
    </row>
    <row r="10" spans="1:20" ht="15">
      <c r="A10" s="93" t="s">
        <v>47</v>
      </c>
      <c r="B10" s="49"/>
      <c r="C10" s="49"/>
      <c r="D10" s="49"/>
      <c r="E10" s="49"/>
      <c r="F10" s="49"/>
      <c r="G10" s="50"/>
      <c r="H10" s="84">
        <v>292147.192</v>
      </c>
      <c r="I10" s="51">
        <f>(+H10/B$5)</f>
        <v>439.78863448192806</v>
      </c>
      <c r="K10" s="6"/>
      <c r="L10" s="3"/>
      <c r="M10" t="s">
        <v>2</v>
      </c>
      <c r="N10" s="6">
        <f>+I10</f>
        <v>439.78863448192806</v>
      </c>
      <c r="O10" s="8">
        <f>+N10/N21</f>
        <v>0.058372121204472896</v>
      </c>
      <c r="T10" s="8"/>
    </row>
    <row r="11" spans="1:20" ht="15">
      <c r="A11" s="69" t="s">
        <v>33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60</v>
      </c>
      <c r="N11" s="6">
        <f>+I22</f>
        <v>648.1620935535083</v>
      </c>
      <c r="O11" s="8">
        <f>+N11/$N$21</f>
        <v>0.08602904513350947</v>
      </c>
      <c r="T11" s="22"/>
    </row>
    <row r="12" spans="1:20" ht="14.25">
      <c r="A12" s="70" t="s">
        <v>11</v>
      </c>
      <c r="B12" s="96">
        <v>97624347430</v>
      </c>
      <c r="C12" s="106">
        <f>+C50</f>
        <v>12670928713.987265</v>
      </c>
      <c r="D12" s="52">
        <f>+C71+105604769</f>
        <v>13140061957.5</v>
      </c>
      <c r="E12" s="49">
        <f>+D12/B12</f>
        <v>0.134598205298344</v>
      </c>
      <c r="F12" s="106">
        <f>+C12*E12</f>
        <v>1705484264.3659396</v>
      </c>
      <c r="G12" s="109">
        <f>+G50</f>
        <v>86.22</v>
      </c>
      <c r="H12" s="85">
        <f>+G12*D12/1000000</f>
        <v>1132936.1419756499</v>
      </c>
      <c r="I12" s="14">
        <f>(+H12/B$5)</f>
        <v>1705.4842643659395</v>
      </c>
      <c r="K12" s="6"/>
      <c r="L12" s="1"/>
      <c r="M12" s="94" t="s">
        <v>67</v>
      </c>
      <c r="N12" s="5">
        <f>+I24</f>
        <v>466.71138209366393</v>
      </c>
      <c r="O12" s="8">
        <f>+N12/$N$21</f>
        <v>0.06194551479296559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24</v>
      </c>
      <c r="B14" s="52">
        <f>+B56</f>
        <v>12138504795</v>
      </c>
      <c r="C14" s="106">
        <f>+C56</f>
        <v>4824038532.833552</v>
      </c>
      <c r="D14" s="52">
        <f>+C75</f>
        <v>3534624218</v>
      </c>
      <c r="E14" s="49">
        <f>+D14/B14</f>
        <v>0.29119107152768564</v>
      </c>
      <c r="F14" s="106">
        <f>+F62</f>
        <v>1416592390.1661925</v>
      </c>
      <c r="G14" s="110" t="s">
        <v>28</v>
      </c>
      <c r="H14" s="85">
        <f>+F14*B5/1000000</f>
        <v>941028.1588635</v>
      </c>
      <c r="I14" s="14">
        <f>(+H14/B$5)</f>
        <v>1416.5923901661924</v>
      </c>
      <c r="J14" s="6"/>
      <c r="L14" s="1"/>
      <c r="M14" t="s">
        <v>3</v>
      </c>
      <c r="N14" s="6">
        <f>+I12+I14+I13</f>
        <v>3122.076654532132</v>
      </c>
      <c r="O14" s="8">
        <f aca="true" t="shared" si="0" ref="O14:O19">+N14/$N$21</f>
        <v>0.41438596316316045</v>
      </c>
      <c r="S14" s="94"/>
      <c r="T14" s="22"/>
      <c r="V14" s="116"/>
    </row>
    <row r="15" spans="1:22" ht="15">
      <c r="A15" s="69" t="s">
        <v>34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1452.8472656388024</v>
      </c>
      <c r="O15" s="8">
        <f t="shared" si="0"/>
        <v>0.1928330339444915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4842824376.071897</v>
      </c>
      <c r="D16" s="52">
        <f>110850858</f>
        <v>110850858</v>
      </c>
      <c r="E16" s="49">
        <f>+D16/B16</f>
        <v>0.29999999025717994</v>
      </c>
      <c r="F16" s="106">
        <f>+C16*E16</f>
        <v>1452847265.6388025</v>
      </c>
      <c r="G16" s="109">
        <v>8706.4</v>
      </c>
      <c r="H16" s="85">
        <f>+G16*D16/1000000</f>
        <v>965111.9100911999</v>
      </c>
      <c r="I16" s="14">
        <f>(+H16/B$5)</f>
        <v>1452.8472656388024</v>
      </c>
      <c r="J16" s="6"/>
      <c r="L16" s="1"/>
      <c r="M16" t="s">
        <v>40</v>
      </c>
      <c r="N16" s="6">
        <f>+I19+I20</f>
        <v>494.9296087792982</v>
      </c>
      <c r="O16" s="8">
        <f t="shared" si="0"/>
        <v>0.06569085430181736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62</v>
      </c>
      <c r="N17" s="5">
        <f>+I26</f>
        <v>860.7954914269371</v>
      </c>
      <c r="O17" s="8">
        <f t="shared" si="0"/>
        <v>0.11425138081848664</v>
      </c>
      <c r="R17" s="94"/>
      <c r="S17" s="94"/>
      <c r="T17" s="22"/>
      <c r="V17" s="116"/>
    </row>
    <row r="18" spans="1:22" ht="15">
      <c r="A18" s="69" t="s">
        <v>35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68</v>
      </c>
      <c r="B19" s="55">
        <v>22422000000</v>
      </c>
      <c r="C19" s="106">
        <f>(+B19*G19)/B$5</f>
        <v>270026644.98938715</v>
      </c>
      <c r="D19" s="55">
        <v>22126061477</v>
      </c>
      <c r="E19" s="57">
        <f>+D19/B19</f>
        <v>0.9868014216840603</v>
      </c>
      <c r="F19" s="106">
        <f>+C19*E19</f>
        <v>266462677.16810426</v>
      </c>
      <c r="G19" s="111">
        <v>8</v>
      </c>
      <c r="H19" s="85">
        <f>+G19*D19/1000000</f>
        <v>177008.491816</v>
      </c>
      <c r="I19" s="14">
        <f>(+H19/B$5)</f>
        <v>266.4626771681043</v>
      </c>
      <c r="J19" s="6"/>
      <c r="L19" s="1"/>
      <c r="M19" t="s">
        <v>6</v>
      </c>
      <c r="N19" s="36">
        <f>+I29</f>
        <v>48.912834755904804</v>
      </c>
      <c r="O19" s="8">
        <f t="shared" si="0"/>
        <v>0.00649208664109612</v>
      </c>
      <c r="T19" s="8"/>
    </row>
    <row r="20" spans="1:20" ht="14.25">
      <c r="A20" s="72" t="s">
        <v>74</v>
      </c>
      <c r="B20" s="55">
        <v>375870000</v>
      </c>
      <c r="C20" s="118" t="s">
        <v>27</v>
      </c>
      <c r="D20" s="55">
        <v>375870000</v>
      </c>
      <c r="E20" s="57">
        <f>+D20/B20</f>
        <v>1</v>
      </c>
      <c r="F20" s="118" t="s">
        <v>27</v>
      </c>
      <c r="G20" s="117" t="s">
        <v>27</v>
      </c>
      <c r="H20" s="85">
        <v>151768.298</v>
      </c>
      <c r="I20" s="14">
        <f>(+H20/B$5)</f>
        <v>228.46693161119393</v>
      </c>
      <c r="J20" s="37" t="s">
        <v>30</v>
      </c>
      <c r="L20" s="1"/>
      <c r="N20" s="36"/>
      <c r="O20" s="8"/>
      <c r="T20" s="8"/>
    </row>
    <row r="21" spans="1:15" ht="15">
      <c r="A21" s="69" t="s">
        <v>60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31</v>
      </c>
      <c r="N21" s="6">
        <f>SUM(N10:N19)</f>
        <v>7534.223965262175</v>
      </c>
      <c r="O21" s="8">
        <f>SUM(O10:O19)</f>
        <v>0.9999999999999999</v>
      </c>
    </row>
    <row r="22" spans="1:15" ht="14.25">
      <c r="A22" s="72" t="s">
        <v>61</v>
      </c>
      <c r="B22" s="55">
        <v>30696876188</v>
      </c>
      <c r="C22" s="106">
        <f>(+B22*G22)/B$5</f>
        <v>1158023931.2217255</v>
      </c>
      <c r="D22" s="55">
        <v>17181468361</v>
      </c>
      <c r="E22" s="57">
        <f>+D22/B22</f>
        <v>0.5597139023454304</v>
      </c>
      <c r="F22" s="106">
        <f>+C22*E22</f>
        <v>648162093.5535083</v>
      </c>
      <c r="G22" s="111">
        <v>25.06</v>
      </c>
      <c r="H22" s="85">
        <f>+G22*D22/1000000</f>
        <v>430567.59712666</v>
      </c>
      <c r="I22" s="14">
        <f>(+H22/B$5)</f>
        <v>648.1620935535083</v>
      </c>
      <c r="J22" s="6"/>
      <c r="L22" s="1"/>
      <c r="M22" t="s">
        <v>7</v>
      </c>
      <c r="N22" s="6">
        <f>I35</f>
        <v>-1175.318260097247</v>
      </c>
      <c r="O22" s="8"/>
    </row>
    <row r="23" spans="1:15" ht="15">
      <c r="A23" s="95" t="s">
        <v>67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69</v>
      </c>
      <c r="B24" s="55">
        <v>9736791983</v>
      </c>
      <c r="C24" s="106">
        <f>(+B24*G24)/B$5</f>
        <v>894103947.0156107</v>
      </c>
      <c r="D24" s="55">
        <v>5082486951</v>
      </c>
      <c r="E24" s="57">
        <f>+D24/B24</f>
        <v>0.5219878333514564</v>
      </c>
      <c r="F24" s="106">
        <f>+C24*E24</f>
        <v>466711382.093664</v>
      </c>
      <c r="G24" s="111">
        <v>61</v>
      </c>
      <c r="H24" s="85">
        <f>+G24*D24/1000000</f>
        <v>310031.704011</v>
      </c>
      <c r="I24" s="14">
        <f>(+H24/B$5)</f>
        <v>466.71138209366393</v>
      </c>
      <c r="J24" s="6"/>
      <c r="L24" s="1"/>
      <c r="N24" s="6"/>
      <c r="O24" s="8"/>
    </row>
    <row r="25" spans="1:15" ht="15">
      <c r="A25" s="69" t="s">
        <v>64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63</v>
      </c>
      <c r="B26" s="62" t="s">
        <v>27</v>
      </c>
      <c r="C26" s="62" t="s">
        <v>27</v>
      </c>
      <c r="D26" s="62" t="s">
        <v>27</v>
      </c>
      <c r="E26" s="57">
        <v>1</v>
      </c>
      <c r="F26" s="62" t="s">
        <v>27</v>
      </c>
      <c r="G26" s="63" t="s">
        <v>27</v>
      </c>
      <c r="H26" s="84">
        <v>571817.837</v>
      </c>
      <c r="I26" s="14">
        <f>(+H26/B$5)</f>
        <v>860.7954914269371</v>
      </c>
      <c r="J26" s="37" t="s">
        <v>30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6358.905705164928</v>
      </c>
      <c r="O28" s="8"/>
    </row>
    <row r="29" spans="1:12" ht="15">
      <c r="A29" s="69" t="s">
        <v>17</v>
      </c>
      <c r="B29" s="52"/>
      <c r="C29" s="64"/>
      <c r="D29" s="55"/>
      <c r="E29" s="52"/>
      <c r="F29" s="53"/>
      <c r="G29" s="50"/>
      <c r="H29" s="114">
        <v>32492.307</v>
      </c>
      <c r="I29" s="51">
        <f>H29/B$5</f>
        <v>48.912834755904804</v>
      </c>
      <c r="J29" s="37" t="s">
        <v>30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32</v>
      </c>
      <c r="B31" s="79"/>
      <c r="C31" s="80"/>
      <c r="D31" s="81"/>
      <c r="E31" s="79"/>
      <c r="F31" s="79"/>
      <c r="G31" s="82"/>
      <c r="H31" s="86">
        <f>SUM(H10:H30)</f>
        <v>5004909.637884011</v>
      </c>
      <c r="I31" s="83">
        <f>SUM(I10:I30)</f>
        <v>7534.223965262175</v>
      </c>
      <c r="L31" s="1"/>
      <c r="M31" s="23" t="s">
        <v>42</v>
      </c>
      <c r="N31" s="23">
        <f>+F40</f>
        <v>1662759593</v>
      </c>
    </row>
    <row r="32" spans="1:14" ht="15">
      <c r="A32" s="93" t="s">
        <v>58</v>
      </c>
      <c r="B32" s="12"/>
      <c r="C32" s="12"/>
      <c r="D32" s="12"/>
      <c r="E32" s="12"/>
      <c r="F32" s="12"/>
      <c r="G32" s="12"/>
      <c r="H32" s="84">
        <f>+B64</f>
        <v>780752.1670000001</v>
      </c>
      <c r="I32" s="51">
        <f>+H32/B5</f>
        <v>1175.318260097247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43</v>
      </c>
      <c r="N33" s="23">
        <f>+N28*1000000</f>
        <v>6358905705.1649275</v>
      </c>
    </row>
    <row r="34" spans="1:14" ht="12.75">
      <c r="A34" s="76" t="s">
        <v>20</v>
      </c>
      <c r="B34" s="9"/>
      <c r="C34" s="9"/>
      <c r="D34" s="9"/>
      <c r="E34" s="9"/>
      <c r="F34" s="9"/>
      <c r="G34" s="9"/>
      <c r="H34" s="10">
        <f>+H31</f>
        <v>5004909.637884011</v>
      </c>
      <c r="I34" s="11">
        <f>H34/B$5</f>
        <v>7534.223965262176</v>
      </c>
      <c r="K34" s="1"/>
      <c r="L34" s="1"/>
      <c r="M34" s="23"/>
      <c r="N34" s="23"/>
    </row>
    <row r="35" spans="1:14" ht="12.75">
      <c r="A35" s="77" t="s">
        <v>19</v>
      </c>
      <c r="B35" s="12"/>
      <c r="C35" s="12"/>
      <c r="D35" s="12"/>
      <c r="E35" s="12"/>
      <c r="F35" s="12"/>
      <c r="G35" s="12"/>
      <c r="H35" s="13">
        <f>-H32</f>
        <v>-780752.1670000001</v>
      </c>
      <c r="I35" s="14">
        <f>H35/B$5</f>
        <v>-1175.318260097247</v>
      </c>
      <c r="K35" s="1"/>
      <c r="L35" s="1"/>
      <c r="M35" t="s">
        <v>44</v>
      </c>
      <c r="N35" s="26">
        <f>+B5</f>
        <v>664.29</v>
      </c>
    </row>
    <row r="36" spans="1:14" ht="13.5" thickBot="1">
      <c r="A36" s="42" t="s">
        <v>21</v>
      </c>
      <c r="B36" s="15"/>
      <c r="C36" s="15"/>
      <c r="D36" s="15"/>
      <c r="E36" s="15"/>
      <c r="F36" s="15"/>
      <c r="G36" s="87" t="s">
        <v>8</v>
      </c>
      <c r="H36" s="42">
        <f>+H34+H35</f>
        <v>4224157.47088401</v>
      </c>
      <c r="I36" s="43">
        <f>+I34+I35</f>
        <v>6358.905705164929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45</v>
      </c>
      <c r="N37" s="40">
        <f>+(N33*N35)/N31</f>
        <v>2540.4499175149303</v>
      </c>
    </row>
    <row r="38" spans="1:14" ht="12.75">
      <c r="A38" s="1"/>
      <c r="B38" s="1"/>
      <c r="C38" s="1"/>
      <c r="D38" s="1"/>
      <c r="E38" s="1"/>
      <c r="F38" s="39" t="s">
        <v>56</v>
      </c>
      <c r="G38" s="46">
        <f>+H36*1000000/F40</f>
        <v>2540.449917514931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9</v>
      </c>
      <c r="B40" s="16"/>
      <c r="C40" s="16"/>
      <c r="D40" s="16"/>
      <c r="E40" s="16"/>
      <c r="F40" s="99">
        <f>1662759593</f>
        <v>1662759593</v>
      </c>
      <c r="G40" s="112">
        <v>1840</v>
      </c>
      <c r="H40" s="17">
        <f>+G40*F40/1000000</f>
        <v>3059477.65112</v>
      </c>
      <c r="I40" s="18">
        <f>H40/B$5</f>
        <v>4605.63556747806</v>
      </c>
      <c r="K40" s="1"/>
      <c r="L40" s="1"/>
      <c r="N40" s="6"/>
    </row>
    <row r="41" spans="1:12" ht="13.5" thickBot="1">
      <c r="A41" s="29" t="s">
        <v>10</v>
      </c>
      <c r="B41" s="1"/>
      <c r="C41" s="1"/>
      <c r="D41" s="1"/>
      <c r="E41" s="1"/>
      <c r="F41" s="1"/>
      <c r="G41" s="1"/>
      <c r="H41" s="19">
        <f>(H40-H36)/H36</f>
        <v>-0.27571884518790724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22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37</v>
      </c>
      <c r="C48" s="31" t="s">
        <v>38</v>
      </c>
      <c r="F48" s="31" t="s">
        <v>36</v>
      </c>
      <c r="G48" s="31" t="s">
        <v>39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June 30, 2017</v>
      </c>
      <c r="C49" s="33" t="str">
        <f>+B49</f>
        <v>as of June 30, 2017</v>
      </c>
      <c r="D49" s="33" t="s">
        <v>16</v>
      </c>
      <c r="E49" s="33" t="s">
        <v>25</v>
      </c>
      <c r="F49" s="33" t="str">
        <f>+B49</f>
        <v>as of June 30, 2017</v>
      </c>
      <c r="G49" s="33" t="str">
        <f>+F49</f>
        <v>as of June 30, 2017</v>
      </c>
      <c r="I49" s="1"/>
      <c r="J49" s="5"/>
      <c r="K49" s="1"/>
      <c r="L49" s="1"/>
      <c r="M49" s="35"/>
    </row>
    <row r="50" spans="1:12" ht="12.75">
      <c r="A50" s="1" t="s">
        <v>11</v>
      </c>
      <c r="B50" s="1">
        <f>+B12</f>
        <v>97624347430</v>
      </c>
      <c r="C50" s="106">
        <f aca="true" t="shared" si="1" ref="C50:C55">(+B50*G50)/B$5</f>
        <v>12670928713.987265</v>
      </c>
      <c r="D50" s="1">
        <f>+D12</f>
        <v>13140061957.5</v>
      </c>
      <c r="E50" s="22">
        <f>+D50/B50</f>
        <v>0.134598205298344</v>
      </c>
      <c r="F50" s="108">
        <f>+C50*E50</f>
        <v>1705484264.3659396</v>
      </c>
      <c r="G50" s="26">
        <v>86.22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59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12</v>
      </c>
      <c r="B52" s="1">
        <v>567712826</v>
      </c>
      <c r="C52" s="106">
        <f t="shared" si="1"/>
        <v>217927065.9350585</v>
      </c>
      <c r="D52" s="1">
        <v>377528973</v>
      </c>
      <c r="E52" s="22">
        <f>+D52/B52</f>
        <v>0.6649999008477572</v>
      </c>
      <c r="F52" s="106">
        <f>+C52*E52</f>
        <v>144921477.23885655</v>
      </c>
      <c r="G52" s="38">
        <v>255</v>
      </c>
      <c r="I52" s="1"/>
      <c r="J52" s="5"/>
      <c r="K52" s="1"/>
      <c r="L52" s="1"/>
    </row>
    <row r="53" spans="1:13" ht="12.75">
      <c r="A53" s="1" t="s">
        <v>13</v>
      </c>
      <c r="B53" s="1">
        <v>11000000000</v>
      </c>
      <c r="C53" s="106">
        <f t="shared" si="1"/>
        <v>4437820831.263454</v>
      </c>
      <c r="D53" s="1">
        <v>6468355155</v>
      </c>
      <c r="E53" s="22">
        <f>+D53/B53</f>
        <v>0.5880322868181819</v>
      </c>
      <c r="F53" s="106">
        <f>+C53*E53</f>
        <v>2609581931.897214</v>
      </c>
      <c r="G53" s="38">
        <v>268</v>
      </c>
      <c r="I53" s="1"/>
      <c r="J53" s="5"/>
      <c r="K53" s="1"/>
      <c r="L53" s="1"/>
      <c r="M53" s="23"/>
    </row>
    <row r="54" spans="1:12" ht="12.75">
      <c r="A54" s="1" t="s">
        <v>14</v>
      </c>
      <c r="B54" s="1">
        <v>429418369</v>
      </c>
      <c r="C54" s="106">
        <f t="shared" si="1"/>
        <v>151265107.62769273</v>
      </c>
      <c r="D54" s="1">
        <v>223364308</v>
      </c>
      <c r="E54" s="22">
        <f>+D54/B54</f>
        <v>0.5201554570666258</v>
      </c>
      <c r="F54" s="106">
        <f>+C54*E54</f>
        <v>78681371.19631486</v>
      </c>
      <c r="G54" s="38">
        <v>234</v>
      </c>
      <c r="I54" s="1"/>
      <c r="J54" s="5"/>
      <c r="K54" s="1"/>
      <c r="L54" s="1"/>
    </row>
    <row r="55" spans="1:12" ht="12.75">
      <c r="A55" s="1" t="s">
        <v>15</v>
      </c>
      <c r="B55" s="27">
        <v>141373600</v>
      </c>
      <c r="C55" s="107">
        <f t="shared" si="1"/>
        <v>17025528.00734619</v>
      </c>
      <c r="D55" s="27">
        <v>0</v>
      </c>
      <c r="E55" s="28">
        <f>+D55/B55</f>
        <v>0</v>
      </c>
      <c r="F55" s="107">
        <f>+C55*E55</f>
        <v>0</v>
      </c>
      <c r="G55" s="38">
        <v>80</v>
      </c>
      <c r="H55" s="1"/>
      <c r="I55" s="1"/>
      <c r="J55" s="1"/>
      <c r="K55" s="1"/>
      <c r="L55" s="34"/>
    </row>
    <row r="56" spans="1:12" ht="12.75">
      <c r="A56" s="1" t="s">
        <v>26</v>
      </c>
      <c r="B56" s="1">
        <f>SUM(B52:B55)</f>
        <v>12138504795</v>
      </c>
      <c r="C56" s="106">
        <f>SUM(C52:C55)</f>
        <v>4824038532.833552</v>
      </c>
      <c r="D56" s="1">
        <f>SUM(D52:D55)</f>
        <v>7069248436</v>
      </c>
      <c r="E56" s="22">
        <f>+D56/B56</f>
        <v>0.5823821430553713</v>
      </c>
      <c r="F56" s="106">
        <f>SUM(F52:F55)</f>
        <v>2833184780.332385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4538669044.698324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53</v>
      </c>
      <c r="B60" s="3">
        <v>657465.763</v>
      </c>
      <c r="C60" s="6">
        <f>+B60/B5</f>
        <v>989.7270213310453</v>
      </c>
      <c r="D60" s="23"/>
      <c r="H60" s="23"/>
      <c r="L60" s="1"/>
    </row>
    <row r="61" spans="1:8" ht="12.75">
      <c r="A61" t="s">
        <v>65</v>
      </c>
      <c r="B61" s="3">
        <v>31754.479</v>
      </c>
      <c r="C61" s="5">
        <f>+B61/B5</f>
        <v>47.80213310451761</v>
      </c>
      <c r="D61" s="1"/>
      <c r="E61" s="1"/>
      <c r="H61" s="23"/>
    </row>
    <row r="62" spans="1:8" ht="12.75">
      <c r="A62" t="s">
        <v>66</v>
      </c>
      <c r="B62" s="3">
        <v>91531.925</v>
      </c>
      <c r="C62" s="5">
        <f>+B62/B5</f>
        <v>137.78910566168392</v>
      </c>
      <c r="F62" s="106">
        <f>+F56*G62</f>
        <v>1416592390.1661925</v>
      </c>
      <c r="G62" s="22">
        <v>0.5</v>
      </c>
      <c r="H62" s="23" t="s">
        <v>51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48</v>
      </c>
      <c r="B64" s="115">
        <f>+B60+B61+B62+B63</f>
        <v>780752.1670000001</v>
      </c>
      <c r="C64" s="90">
        <f>+C60+C61+C62</f>
        <v>1175.3182600972468</v>
      </c>
      <c r="D64" s="1"/>
      <c r="F64" s="106">
        <f>+G64*F56</f>
        <v>1416592390.1661925</v>
      </c>
      <c r="G64" s="22">
        <v>0.5</v>
      </c>
      <c r="H64" s="23" t="s">
        <v>52</v>
      </c>
    </row>
    <row r="65" spans="2:8" ht="12.75">
      <c r="B65" s="1"/>
      <c r="C65" s="1"/>
      <c r="D65" s="1"/>
      <c r="F65" s="106">
        <f>+F62+F64</f>
        <v>2833184780.332385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11</v>
      </c>
      <c r="C69" s="39" t="s">
        <v>51</v>
      </c>
      <c r="D69" s="39" t="s">
        <v>52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6"/>
    </row>
    <row r="71" spans="1:6" ht="12.75">
      <c r="A71" t="s">
        <v>50</v>
      </c>
      <c r="B71" s="23">
        <v>26068914377</v>
      </c>
      <c r="C71" s="23">
        <f>+B71*C70</f>
        <v>13034457188.5</v>
      </c>
      <c r="D71" s="23">
        <f>+D70*B71</f>
        <v>13034457188.5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49</v>
      </c>
      <c r="C74" s="39" t="s">
        <v>51</v>
      </c>
      <c r="D74" s="39" t="s">
        <v>52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2017-09-01T18:50:43Z</cp:lastPrinted>
  <dcterms:created xsi:type="dcterms:W3CDTF">2000-08-28T16:15:11Z</dcterms:created>
  <dcterms:modified xsi:type="dcterms:W3CDTF">2017-09-01T18:51:48Z</dcterms:modified>
  <cp:category/>
  <cp:version/>
  <cp:contentType/>
  <cp:contentStatus/>
</cp:coreProperties>
</file>