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435" activeTab="0"/>
  </bookViews>
  <sheets>
    <sheet name="Quiñenco" sheetId="1" r:id="rId1"/>
  </sheets>
  <definedNames>
    <definedName name="_xlnm.Print_Area" localSheetId="0">'Quiñenco'!$M$4:$U$22</definedName>
  </definedNames>
  <calcPr fullCalcOnLoad="1"/>
</workbook>
</file>

<file path=xl/sharedStrings.xml><?xml version="1.0" encoding="utf-8"?>
<sst xmlns="http://schemas.openxmlformats.org/spreadsheetml/2006/main" count="90" uniqueCount="71">
  <si>
    <t>Quiñenco S.A.</t>
  </si>
  <si>
    <t>By Sector</t>
  </si>
  <si>
    <t>cash</t>
  </si>
  <si>
    <t>Financial</t>
  </si>
  <si>
    <t>CCU</t>
  </si>
  <si>
    <t>Other assets</t>
  </si>
  <si>
    <t>less debt</t>
  </si>
  <si>
    <t>NAV</t>
  </si>
  <si>
    <t>Descuento NAV</t>
  </si>
  <si>
    <t>Banco de Chile</t>
  </si>
  <si>
    <t>Quiñenco shares</t>
  </si>
  <si>
    <t>Other Corporate Assets</t>
  </si>
  <si>
    <t>Total shares o/s</t>
  </si>
  <si>
    <t>Gross Assets</t>
  </si>
  <si>
    <t>Net Assets</t>
  </si>
  <si>
    <t>Detail Banco de Chile</t>
  </si>
  <si>
    <t>Ownership %</t>
  </si>
  <si>
    <t>% Ownership</t>
  </si>
  <si>
    <t>n.a.</t>
  </si>
  <si>
    <t>MCh$</t>
  </si>
  <si>
    <t>Book Value</t>
  </si>
  <si>
    <t>Total</t>
  </si>
  <si>
    <t xml:space="preserve">Sum </t>
  </si>
  <si>
    <t>Financial Sector: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</si>
  <si>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</si>
  <si>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</si>
  <si>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</si>
  <si>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</si>
  <si>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</si>
  <si>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</si>
  <si>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</si>
  <si>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</si>
  <si>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</si>
  <si>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</si>
  <si>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</si>
  <si>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</si>
  <si>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</si>
  <si>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</si>
  <si>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</si>
  <si>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</si>
  <si>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</si>
  <si>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</si>
  <si>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</si>
  <si>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</si>
  <si>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</si>
  <si>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</si>
  <si>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</si>
  <si>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Transport</t>
  </si>
  <si>
    <t>Vapores</t>
  </si>
  <si>
    <t>Energy</t>
  </si>
  <si>
    <t>Enex</t>
  </si>
  <si>
    <t>Energy:</t>
  </si>
  <si>
    <t>SM SAAM</t>
  </si>
  <si>
    <t>Observed USD ex. Rt.</t>
  </si>
  <si>
    <t>Company Market Cap in USD</t>
  </si>
  <si>
    <t>Value of Investment (USD)</t>
  </si>
  <si>
    <t>MUSD</t>
  </si>
  <si>
    <t>Techpack</t>
  </si>
  <si>
    <t>Port Services</t>
  </si>
  <si>
    <t>NAV estimate*</t>
  </si>
  <si>
    <t>Book Value**</t>
  </si>
  <si>
    <t xml:space="preserve">** Note: Net of account receivable from Inversiones Río Bravo (fully owned subsidiary). </t>
  </si>
  <si>
    <t>Beverage:</t>
  </si>
  <si>
    <t>Beverage</t>
  </si>
  <si>
    <t xml:space="preserve">            IRSA (50%)</t>
  </si>
  <si>
    <t>Plus: 50.0% of LQIF's debt</t>
  </si>
  <si>
    <t>Invexans Corporate</t>
  </si>
  <si>
    <t>* NAV estimate: market value of investment in Nexans + other net assets at book value of Invexans Corporate.</t>
  </si>
  <si>
    <t>Financial Debt</t>
  </si>
  <si>
    <t>BV as of September 30, 2021, MV as of September 30, 2021</t>
  </si>
  <si>
    <t>as of September 30, 2021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</si>
</sst>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&quot;$&quot;\ * #,##0_-;\-&quot;$&quot;\ * #,##0_-;_-&quot;$&quot;\ * &quot;-&quot;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* #,##0.00_-;\-* #,##0.00_-;_-* &quot;-&quot;??_-;_-@_-"/>
    <numFmt numFmtId="176" formatCode="#,##0;\(#,##0\)"/>
    <numFmt numFmtId="177" formatCode="#,##0.00;\(#,##0.00\)"/>
    <numFmt numFmtId="178" formatCode="#,##0.0;\(#,##0.0\)"/>
    <numFmt numFmtId="179" formatCode="0.0"/>
    <numFmt numFmtId="180" formatCode="0.000000000000"/>
    <numFmt numFmtId="181" formatCode="&quot;$&quot;\ #,##0.0"/>
    <numFmt numFmtId="182" formatCode="#,##0.0"/>
    <numFmt numFmtId="183" formatCode="&quot;$&quot;\ #,##0"/>
    <numFmt numFmtId="184" formatCode="0.00000"/>
    <numFmt numFmtId="185" formatCode="0.0000"/>
    <numFmt numFmtId="186" formatCode="[$USD]\ #,##0;[Red][$USD]\ 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"/>
    <numFmt numFmtId="192" formatCode="0.000%"/>
    <numFmt numFmtId="193" formatCode="0.0000%"/>
    <numFmt numFmtId="194" formatCode="0.00000%"/>
    <numFmt numFmtId="195" formatCode="#,##0.000;\(#,##0.000\)"/>
  </numFmts>
  <fonts count="5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706F6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9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76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76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6" fontId="0" fillId="0" borderId="20" xfId="0" applyNumberFormat="1" applyBorder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right"/>
    </xf>
    <xf numFmtId="176" fontId="1" fillId="0" borderId="0" xfId="0" applyNumberFormat="1" applyFont="1" applyBorder="1" applyAlignment="1">
      <alignment/>
    </xf>
    <xf numFmtId="176" fontId="0" fillId="0" borderId="20" xfId="0" applyNumberFormat="1" applyBorder="1" applyAlignment="1">
      <alignment horizontal="right"/>
    </xf>
    <xf numFmtId="184" fontId="0" fillId="0" borderId="0" xfId="0" applyNumberFormat="1" applyAlignment="1">
      <alignment/>
    </xf>
    <xf numFmtId="1" fontId="0" fillId="0" borderId="0" xfId="0" applyNumberFormat="1" applyAlignment="1">
      <alignment/>
    </xf>
    <xf numFmtId="179" fontId="6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8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6" fontId="5" fillId="0" borderId="21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76" fontId="7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177" fontId="0" fillId="0" borderId="0" xfId="0" applyNumberFormat="1" applyBorder="1" applyAlignment="1">
      <alignment/>
    </xf>
    <xf numFmtId="178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183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183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183" fontId="0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83" fontId="0" fillId="0" borderId="0" xfId="55" applyNumberFormat="1" applyFont="1" applyFill="1" applyBorder="1" applyAlignment="1">
      <alignment/>
    </xf>
    <xf numFmtId="176" fontId="0" fillId="0" borderId="23" xfId="0" applyNumberFormat="1" applyBorder="1" applyAlignment="1">
      <alignment/>
    </xf>
    <xf numFmtId="178" fontId="0" fillId="0" borderId="22" xfId="0" applyNumberFormat="1" applyBorder="1" applyAlignment="1">
      <alignment/>
    </xf>
    <xf numFmtId="176" fontId="3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76" fontId="3" fillId="0" borderId="13" xfId="0" applyNumberFormat="1" applyFont="1" applyBorder="1" applyAlignment="1">
      <alignment/>
    </xf>
    <xf numFmtId="176" fontId="4" fillId="0" borderId="13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left"/>
    </xf>
    <xf numFmtId="176" fontId="4" fillId="0" borderId="13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0" fillId="0" borderId="21" xfId="0" applyNumberForma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78" fontId="0" fillId="0" borderId="25" xfId="0" applyNumberFormat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176" fontId="5" fillId="0" borderId="15" xfId="0" applyNumberFormat="1" applyFont="1" applyBorder="1" applyAlignment="1">
      <alignment horizontal="center"/>
    </xf>
    <xf numFmtId="176" fontId="4" fillId="0" borderId="17" xfId="0" applyNumberFormat="1" applyFont="1" applyFill="1" applyBorder="1" applyAlignment="1">
      <alignment horizontal="left"/>
    </xf>
    <xf numFmtId="176" fontId="8" fillId="0" borderId="19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176" fontId="3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76" fontId="3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76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76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176" fontId="9" fillId="34" borderId="0" xfId="0" applyNumberFormat="1" applyFont="1" applyFill="1" applyBorder="1" applyAlignment="1">
      <alignment horizontal="center"/>
    </xf>
    <xf numFmtId="176" fontId="9" fillId="34" borderId="26" xfId="0" applyNumberFormat="1" applyFont="1" applyFill="1" applyBorder="1" applyAlignment="1">
      <alignment horizontal="right"/>
    </xf>
    <xf numFmtId="176" fontId="9" fillId="34" borderId="14" xfId="0" applyNumberFormat="1" applyFont="1" applyFill="1" applyBorder="1" applyAlignment="1">
      <alignment horizontal="right"/>
    </xf>
    <xf numFmtId="179" fontId="0" fillId="0" borderId="0" xfId="0" applyNumberFormat="1" applyAlignment="1">
      <alignment horizontal="right"/>
    </xf>
    <xf numFmtId="186" fontId="0" fillId="0" borderId="0" xfId="55" applyNumberFormat="1" applyFont="1" applyFill="1" applyBorder="1" applyAlignment="1">
      <alignment horizontal="right" readingOrder="1"/>
    </xf>
    <xf numFmtId="186" fontId="0" fillId="0" borderId="19" xfId="55" applyNumberFormat="1" applyFont="1" applyFill="1" applyBorder="1" applyAlignment="1">
      <alignment horizontal="right" readingOrder="1"/>
    </xf>
    <xf numFmtId="177" fontId="0" fillId="0" borderId="0" xfId="0" applyNumberFormat="1" applyFill="1" applyBorder="1" applyAlignment="1">
      <alignment/>
    </xf>
    <xf numFmtId="181" fontId="0" fillId="0" borderId="0" xfId="55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right"/>
    </xf>
    <xf numFmtId="186" fontId="0" fillId="0" borderId="0" xfId="55" applyNumberFormat="1" applyFont="1" applyFill="1" applyBorder="1" applyAlignment="1">
      <alignment horizontal="right" readingOrder="1"/>
    </xf>
    <xf numFmtId="3" fontId="0" fillId="0" borderId="2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7" fontId="0" fillId="0" borderId="2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77" fontId="0" fillId="0" borderId="17" xfId="0" applyNumberFormat="1" applyBorder="1" applyAlignment="1">
      <alignment/>
    </xf>
    <xf numFmtId="176" fontId="5" fillId="34" borderId="29" xfId="0" applyNumberFormat="1" applyFont="1" applyFill="1" applyBorder="1" applyAlignment="1">
      <alignment horizontal="center"/>
    </xf>
    <xf numFmtId="176" fontId="5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B95" sqref="B95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421875" style="0" customWidth="1"/>
    <col min="4" max="4" width="19.421875" style="0" customWidth="1"/>
    <col min="5" max="5" width="18.140625" style="0" customWidth="1"/>
    <col min="6" max="6" width="26.00390625" style="0" customWidth="1"/>
    <col min="7" max="7" width="24.421875" style="0" customWidth="1"/>
    <col min="8" max="8" width="18.421875" style="0" customWidth="1"/>
    <col min="9" max="9" width="16.421875" style="0" bestFit="1" customWidth="1"/>
    <col min="10" max="10" width="10.57421875" style="0" customWidth="1"/>
    <col min="11" max="11" width="5.00390625" style="0" customWidth="1"/>
    <col min="12" max="12" width="4.8515625" style="0" customWidth="1"/>
    <col min="13" max="13" width="21.140625" style="0" customWidth="1"/>
    <col min="14" max="14" width="14.421875" style="0" customWidth="1"/>
    <col min="15" max="15" width="8.421875" style="0" customWidth="1"/>
    <col min="16" max="16" width="6.140625" style="0" customWidth="1"/>
    <col min="17" max="17" width="4.57421875" style="0" customWidth="1"/>
    <col min="18" max="18" width="11.421875" style="0" customWidth="1"/>
    <col min="19" max="19" width="15.421875" style="0" customWidth="1"/>
  </cols>
  <sheetData>
    <row r="1" spans="1:12" ht="15.75">
      <c r="A1" s="4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3" t="s">
        <v>35</v>
      </c>
      <c r="B2" s="1"/>
      <c r="C2" s="92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3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85" t="s">
        <v>69</v>
      </c>
      <c r="B4" s="1"/>
      <c r="C4" s="1"/>
      <c r="F4" s="1"/>
      <c r="G4" s="1"/>
      <c r="J4" s="1"/>
      <c r="K4" s="1"/>
      <c r="L4" s="1"/>
      <c r="M4" t="s">
        <v>7</v>
      </c>
      <c r="N4" s="6"/>
      <c r="O4" s="8"/>
    </row>
    <row r="5" spans="1:13" ht="13.5" thickBot="1">
      <c r="A5" s="1" t="s">
        <v>53</v>
      </c>
      <c r="B5" s="4">
        <v>811.9</v>
      </c>
      <c r="C5" s="1"/>
      <c r="D5" s="1"/>
      <c r="E5" s="1"/>
      <c r="F5" s="1"/>
      <c r="G5" s="1"/>
      <c r="J5" s="1"/>
      <c r="K5" s="1"/>
      <c r="L5" s="1"/>
      <c r="M5" s="26" t="str">
        <f>+G9</f>
        <v>as of September 30, 2021</v>
      </c>
    </row>
    <row r="6" spans="1:13" ht="12.75">
      <c r="A6" s="1" t="s">
        <v>45</v>
      </c>
      <c r="B6" s="109">
        <f>DATE(21,9,30)</f>
        <v>7944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4"/>
      <c r="E7" s="1"/>
      <c r="F7" s="1"/>
      <c r="G7" s="1"/>
      <c r="H7" s="28"/>
      <c r="K7" s="1"/>
      <c r="L7" s="1"/>
    </row>
    <row r="8" spans="1:15" ht="15">
      <c r="A8" s="63" t="s">
        <v>30</v>
      </c>
      <c r="B8" s="94" t="s">
        <v>12</v>
      </c>
      <c r="C8" s="94" t="s">
        <v>54</v>
      </c>
      <c r="D8" s="95"/>
      <c r="E8" s="95"/>
      <c r="F8" s="94" t="s">
        <v>55</v>
      </c>
      <c r="G8" s="94" t="s">
        <v>42</v>
      </c>
      <c r="H8" s="117" t="s">
        <v>43</v>
      </c>
      <c r="I8" s="118"/>
      <c r="K8" s="1"/>
      <c r="L8" s="1"/>
      <c r="M8" t="s">
        <v>1</v>
      </c>
      <c r="N8" s="99"/>
      <c r="O8" s="7"/>
    </row>
    <row r="9" spans="1:12" ht="12.75">
      <c r="A9" s="64"/>
      <c r="B9" s="96" t="s">
        <v>70</v>
      </c>
      <c r="C9" s="96" t="str">
        <f>+B9</f>
        <v>as of September 30, 2021</v>
      </c>
      <c r="D9" s="96" t="s">
        <v>10</v>
      </c>
      <c r="E9" s="96" t="s">
        <v>16</v>
      </c>
      <c r="F9" s="96" t="str">
        <f>+C9</f>
        <v>as of September 30, 2021</v>
      </c>
      <c r="G9" s="96" t="str">
        <f>+F9</f>
        <v>as of September 30, 2021</v>
      </c>
      <c r="H9" s="97" t="s">
        <v>19</v>
      </c>
      <c r="I9" s="98" t="s">
        <v>56</v>
      </c>
      <c r="K9" s="1"/>
      <c r="L9" s="1"/>
    </row>
    <row r="10" spans="1:15" ht="15">
      <c r="A10" s="87" t="s">
        <v>36</v>
      </c>
      <c r="B10" s="46"/>
      <c r="C10" s="46"/>
      <c r="D10" s="46"/>
      <c r="E10" s="46"/>
      <c r="F10" s="46"/>
      <c r="G10" s="47"/>
      <c r="H10" s="79">
        <v>195338.558</v>
      </c>
      <c r="I10" s="48">
        <f>(+H10/B$5)</f>
        <v>240.5943564478384</v>
      </c>
      <c r="K10" s="6"/>
      <c r="L10" s="3"/>
      <c r="M10" t="s">
        <v>2</v>
      </c>
      <c r="N10" s="6">
        <f>+I10</f>
        <v>240.5943564478384</v>
      </c>
      <c r="O10" s="8">
        <f>+N10/N21</f>
        <v>0.02775254920188071</v>
      </c>
    </row>
    <row r="11" spans="1:15" ht="15">
      <c r="A11" s="65" t="s">
        <v>23</v>
      </c>
      <c r="B11" s="46"/>
      <c r="C11" s="46"/>
      <c r="D11" s="46"/>
      <c r="E11" s="46"/>
      <c r="F11" s="46"/>
      <c r="G11" s="47"/>
      <c r="H11" s="79"/>
      <c r="I11" s="14"/>
      <c r="K11" s="6"/>
      <c r="L11" s="1"/>
      <c r="M11" s="88" t="s">
        <v>47</v>
      </c>
      <c r="N11" s="6">
        <f>+I22</f>
        <v>2401.4617620407075</v>
      </c>
      <c r="O11" s="8">
        <f>+N11/$N$21</f>
        <v>0.2770085162904438</v>
      </c>
    </row>
    <row r="12" spans="1:15" ht="14.25">
      <c r="A12" s="66" t="s">
        <v>9</v>
      </c>
      <c r="B12" s="90">
        <v>101017081114</v>
      </c>
      <c r="C12" s="100">
        <f>+C50</f>
        <v>9306660509.086342</v>
      </c>
      <c r="D12" s="49">
        <f>+C72+110838094</f>
        <v>25945976765.5</v>
      </c>
      <c r="E12" s="46">
        <f>+D12/B12</f>
        <v>0.2568474210437678</v>
      </c>
      <c r="F12" s="100">
        <f>+C12*E12</f>
        <v>2390391750.288706</v>
      </c>
      <c r="G12" s="102">
        <v>74.8</v>
      </c>
      <c r="H12" s="79">
        <f>+G12*D12/1000000</f>
        <v>1940759.0620594</v>
      </c>
      <c r="I12" s="14">
        <f>(+H12/B$5)</f>
        <v>2390.3917502887057</v>
      </c>
      <c r="K12" s="6"/>
      <c r="L12" s="1"/>
      <c r="M12" s="88" t="s">
        <v>58</v>
      </c>
      <c r="N12" s="5">
        <f>+I24</f>
        <v>377.9344730086218</v>
      </c>
      <c r="O12" s="8">
        <f>+N12/$N$21</f>
        <v>0.0435947260447591</v>
      </c>
    </row>
    <row r="13" spans="1:15" ht="14.25">
      <c r="A13" s="66"/>
      <c r="B13" s="49"/>
      <c r="C13" s="50"/>
      <c r="D13" s="49"/>
      <c r="E13" s="46"/>
      <c r="F13" s="50"/>
      <c r="G13" s="102"/>
      <c r="H13" s="79"/>
      <c r="I13" s="14"/>
      <c r="K13" s="6"/>
      <c r="L13" s="1"/>
      <c r="M13" s="88"/>
      <c r="N13" s="5"/>
      <c r="O13" s="8"/>
    </row>
    <row r="14" spans="1:15" ht="14.25">
      <c r="A14" s="66"/>
      <c r="B14" s="49"/>
      <c r="C14" s="100"/>
      <c r="D14" s="49"/>
      <c r="E14" s="46"/>
      <c r="F14" s="100"/>
      <c r="G14" s="103"/>
      <c r="H14" s="79"/>
      <c r="I14" s="14"/>
      <c r="J14" s="6"/>
      <c r="L14" s="1"/>
      <c r="M14" t="s">
        <v>3</v>
      </c>
      <c r="N14" s="6">
        <f>+I12+I14+I13</f>
        <v>2390.3917502887057</v>
      </c>
      <c r="O14" s="8">
        <f aca="true" t="shared" si="0" ref="O14:O19">+N14/$N$21</f>
        <v>0.2757315908864207</v>
      </c>
    </row>
    <row r="15" spans="1:15" ht="15">
      <c r="A15" s="65" t="s">
        <v>62</v>
      </c>
      <c r="B15" s="49"/>
      <c r="C15" s="50"/>
      <c r="D15" s="49"/>
      <c r="E15" s="46"/>
      <c r="F15" s="50"/>
      <c r="G15" s="103"/>
      <c r="H15" s="79"/>
      <c r="I15" s="14"/>
      <c r="J15" s="6"/>
      <c r="L15" s="1"/>
      <c r="M15" t="s">
        <v>63</v>
      </c>
      <c r="N15" s="6">
        <f>+I16</f>
        <v>1082.1813937391305</v>
      </c>
      <c r="O15" s="8">
        <f t="shared" si="0"/>
        <v>0.12482957962322933</v>
      </c>
    </row>
    <row r="16" spans="1:15" ht="14.25">
      <c r="A16" s="66" t="s">
        <v>4</v>
      </c>
      <c r="B16" s="49">
        <v>369502872</v>
      </c>
      <c r="C16" s="100">
        <f>(+B16*G16)/B$5</f>
        <v>3285840356.636039</v>
      </c>
      <c r="D16" s="49">
        <v>121694632</v>
      </c>
      <c r="E16" s="46">
        <f>+D16/B16</f>
        <v>0.32934691776901803</v>
      </c>
      <c r="F16" s="100">
        <f>+C16*E16</f>
        <v>1082181393.7391303</v>
      </c>
      <c r="G16" s="102">
        <v>7219.9</v>
      </c>
      <c r="H16" s="79">
        <f>+G16*D16/1000000</f>
        <v>878623.0735768</v>
      </c>
      <c r="I16" s="14">
        <f>(+H16/B$5)</f>
        <v>1082.1813937391305</v>
      </c>
      <c r="J16" s="6"/>
      <c r="L16" s="1"/>
      <c r="M16" t="s">
        <v>29</v>
      </c>
      <c r="N16" s="6">
        <f>+I19+I20</f>
        <v>1375.3318450548097</v>
      </c>
      <c r="O16" s="8">
        <f t="shared" si="0"/>
        <v>0.1586444722242358</v>
      </c>
    </row>
    <row r="17" spans="1:15" ht="15">
      <c r="A17" s="67"/>
      <c r="B17" s="49"/>
      <c r="C17" s="50"/>
      <c r="D17" s="49"/>
      <c r="E17" s="46"/>
      <c r="F17" s="50"/>
      <c r="G17" s="102"/>
      <c r="H17" s="79"/>
      <c r="I17" s="14"/>
      <c r="J17" s="6"/>
      <c r="L17" s="1"/>
      <c r="M17" t="s">
        <v>49</v>
      </c>
      <c r="N17" s="5">
        <f>+I26</f>
        <v>783.6826510409296</v>
      </c>
      <c r="O17" s="8">
        <f t="shared" si="0"/>
        <v>0.09039776182941765</v>
      </c>
    </row>
    <row r="18" spans="1:15" ht="15">
      <c r="A18" s="65" t="s">
        <v>24</v>
      </c>
      <c r="B18" s="49"/>
      <c r="C18" s="50"/>
      <c r="D18" s="49"/>
      <c r="E18" s="46"/>
      <c r="F18" s="50"/>
      <c r="G18" s="102"/>
      <c r="H18" s="79"/>
      <c r="I18" s="14"/>
      <c r="J18" s="6"/>
      <c r="L18" s="1"/>
      <c r="N18" s="6"/>
      <c r="O18" s="8"/>
    </row>
    <row r="19" spans="1:15" ht="14.25">
      <c r="A19" s="68" t="s">
        <v>66</v>
      </c>
      <c r="B19" s="52">
        <v>50710781495</v>
      </c>
      <c r="C19" s="107" t="s">
        <v>18</v>
      </c>
      <c r="D19" s="52">
        <v>50596933207</v>
      </c>
      <c r="E19" s="54">
        <f>+D19/B19</f>
        <v>0.997754949053364</v>
      </c>
      <c r="F19" s="107" t="s">
        <v>18</v>
      </c>
      <c r="G19" s="106" t="s">
        <v>18</v>
      </c>
      <c r="H19" s="79">
        <v>981963.472</v>
      </c>
      <c r="I19" s="14">
        <f>(+H19/B$5)</f>
        <v>1209.4635694050992</v>
      </c>
      <c r="J19" s="35" t="s">
        <v>59</v>
      </c>
      <c r="L19" s="1"/>
      <c r="M19" t="s">
        <v>5</v>
      </c>
      <c r="N19" s="34">
        <f>+I29</f>
        <v>17.69228106909718</v>
      </c>
      <c r="O19" s="8">
        <f t="shared" si="0"/>
        <v>0.0020408038996129725</v>
      </c>
    </row>
    <row r="20" spans="1:20" ht="14.25">
      <c r="A20" s="68" t="s">
        <v>57</v>
      </c>
      <c r="B20" s="52">
        <v>751740</v>
      </c>
      <c r="C20" s="107" t="s">
        <v>18</v>
      </c>
      <c r="D20" s="52">
        <v>751523</v>
      </c>
      <c r="E20" s="54">
        <f>+D20/B20</f>
        <v>0.9997113363662968</v>
      </c>
      <c r="F20" s="107" t="s">
        <v>18</v>
      </c>
      <c r="G20" s="106" t="s">
        <v>18</v>
      </c>
      <c r="H20" s="79">
        <v>134668.453</v>
      </c>
      <c r="I20" s="14">
        <f>(+H20/B$5)</f>
        <v>165.86827564971057</v>
      </c>
      <c r="J20" s="35" t="s">
        <v>60</v>
      </c>
      <c r="L20" s="1"/>
      <c r="N20" s="34"/>
      <c r="O20" s="8"/>
      <c r="T20" s="8"/>
    </row>
    <row r="21" spans="1:15" ht="15">
      <c r="A21" s="65" t="s">
        <v>47</v>
      </c>
      <c r="B21" s="49"/>
      <c r="C21" s="50"/>
      <c r="D21" s="49"/>
      <c r="E21" s="46"/>
      <c r="F21" s="50"/>
      <c r="G21" s="102"/>
      <c r="H21" s="79"/>
      <c r="I21" s="14"/>
      <c r="J21" s="6"/>
      <c r="L21" s="1"/>
      <c r="M21" t="s">
        <v>21</v>
      </c>
      <c r="N21" s="6">
        <f>SUM(N10:N19)</f>
        <v>8669.27051268984</v>
      </c>
      <c r="O21" s="8">
        <f>SUM(O10:O19)</f>
        <v>0.9999999999999999</v>
      </c>
    </row>
    <row r="22" spans="1:15" ht="14.25">
      <c r="A22" s="68" t="s">
        <v>48</v>
      </c>
      <c r="B22" s="52">
        <v>51319876188</v>
      </c>
      <c r="C22" s="100">
        <f>(+B22*G22)/B$5</f>
        <v>3613692969.1685677</v>
      </c>
      <c r="D22" s="52">
        <v>34104369505</v>
      </c>
      <c r="E22" s="54">
        <f>+D22/B22</f>
        <v>0.6645450464468295</v>
      </c>
      <c r="F22" s="100">
        <f>+C22*E22</f>
        <v>2401461762.040707</v>
      </c>
      <c r="G22" s="104">
        <v>57.17</v>
      </c>
      <c r="H22" s="79">
        <f>+G22*D22/1000000</f>
        <v>1949746.8046008502</v>
      </c>
      <c r="I22" s="14">
        <f>(+H22/B$5)</f>
        <v>2401.4617620407075</v>
      </c>
      <c r="J22" s="6"/>
      <c r="L22" s="1"/>
      <c r="M22" t="s">
        <v>6</v>
      </c>
      <c r="N22" s="6">
        <f>I35</f>
        <v>-1474.218400049267</v>
      </c>
      <c r="O22" s="8"/>
    </row>
    <row r="23" spans="1:15" ht="15">
      <c r="A23" s="89" t="s">
        <v>58</v>
      </c>
      <c r="B23" s="52"/>
      <c r="C23" s="53"/>
      <c r="D23" s="52"/>
      <c r="E23" s="54"/>
      <c r="F23" s="53"/>
      <c r="G23" s="104"/>
      <c r="H23" s="79"/>
      <c r="I23" s="14"/>
      <c r="J23" s="6"/>
      <c r="L23" s="1"/>
      <c r="N23" s="6"/>
      <c r="O23" s="8"/>
    </row>
    <row r="24" spans="1:15" ht="14.25">
      <c r="A24" s="68" t="s">
        <v>52</v>
      </c>
      <c r="B24" s="52">
        <v>9736791983</v>
      </c>
      <c r="C24" s="100">
        <f>(+B24*G24)/B$5</f>
        <v>675663086.9838897</v>
      </c>
      <c r="D24" s="52">
        <v>5446308105</v>
      </c>
      <c r="E24" s="54">
        <f>+D24/B24</f>
        <v>0.5593534415143108</v>
      </c>
      <c r="F24" s="100">
        <f>+C24*E24</f>
        <v>377934473.0086218</v>
      </c>
      <c r="G24" s="104">
        <v>56.34</v>
      </c>
      <c r="H24" s="79">
        <f>+G24*D24/1000000</f>
        <v>306844.99863570003</v>
      </c>
      <c r="I24" s="14">
        <f>(+H24/B$5)</f>
        <v>377.9344730086218</v>
      </c>
      <c r="J24" s="6"/>
      <c r="L24" s="1"/>
      <c r="N24" s="6"/>
      <c r="O24" s="8"/>
    </row>
    <row r="25" spans="1:15" ht="15">
      <c r="A25" s="65" t="s">
        <v>51</v>
      </c>
      <c r="B25" s="52"/>
      <c r="C25" s="53"/>
      <c r="D25" s="52"/>
      <c r="E25" s="54"/>
      <c r="F25" s="55"/>
      <c r="G25" s="104"/>
      <c r="H25" s="79"/>
      <c r="I25" s="14"/>
      <c r="J25" s="6"/>
      <c r="L25" s="1"/>
      <c r="N25" s="6"/>
      <c r="O25" s="8"/>
    </row>
    <row r="26" spans="1:15" ht="14.25">
      <c r="A26" s="68" t="s">
        <v>50</v>
      </c>
      <c r="B26" s="58" t="s">
        <v>18</v>
      </c>
      <c r="C26" s="58" t="s">
        <v>18</v>
      </c>
      <c r="D26" s="58" t="s">
        <v>18</v>
      </c>
      <c r="E26" s="54">
        <f>+E19</f>
        <v>0.997754949053364</v>
      </c>
      <c r="F26" s="58" t="s">
        <v>18</v>
      </c>
      <c r="G26" s="59" t="s">
        <v>18</v>
      </c>
      <c r="H26" s="108">
        <v>636271.9443801307</v>
      </c>
      <c r="I26" s="14">
        <f>(+H26/B$5)</f>
        <v>783.6826510409296</v>
      </c>
      <c r="J26" s="35" t="s">
        <v>20</v>
      </c>
      <c r="L26" s="1"/>
      <c r="N26" s="6"/>
      <c r="O26" s="8"/>
    </row>
    <row r="27" spans="1:15" ht="14.25">
      <c r="A27" s="68"/>
      <c r="B27" s="52"/>
      <c r="C27" s="53"/>
      <c r="D27" s="52"/>
      <c r="E27" s="54"/>
      <c r="F27" s="55"/>
      <c r="G27" s="104"/>
      <c r="H27" s="79"/>
      <c r="I27" s="14"/>
      <c r="J27" s="6"/>
      <c r="L27" s="1"/>
      <c r="N27" s="6"/>
      <c r="O27" s="8"/>
    </row>
    <row r="28" spans="1:15" ht="15">
      <c r="A28" s="69"/>
      <c r="B28" s="56"/>
      <c r="C28" s="56"/>
      <c r="D28" s="56"/>
      <c r="E28" s="56"/>
      <c r="F28" s="56"/>
      <c r="G28" s="104"/>
      <c r="H28" s="110"/>
      <c r="I28" s="57"/>
      <c r="J28" s="6"/>
      <c r="L28" s="1"/>
      <c r="M28" t="s">
        <v>7</v>
      </c>
      <c r="N28" s="6">
        <f>+N21+N22</f>
        <v>7195.052112640573</v>
      </c>
      <c r="O28" s="8"/>
    </row>
    <row r="29" spans="1:12" ht="15">
      <c r="A29" s="65" t="s">
        <v>11</v>
      </c>
      <c r="B29" s="49"/>
      <c r="C29" s="60"/>
      <c r="D29" s="54"/>
      <c r="E29" s="46"/>
      <c r="F29" s="50"/>
      <c r="G29" s="102"/>
      <c r="H29" s="111">
        <v>14364.363</v>
      </c>
      <c r="I29" s="48">
        <f>H29/B$5</f>
        <v>17.69228106909718</v>
      </c>
      <c r="J29" s="35" t="s">
        <v>20</v>
      </c>
      <c r="L29" s="1"/>
    </row>
    <row r="30" spans="1:12" ht="12.75">
      <c r="A30" s="70"/>
      <c r="B30" s="46"/>
      <c r="C30" s="51"/>
      <c r="D30" s="49"/>
      <c r="E30" s="49"/>
      <c r="F30" s="50"/>
      <c r="G30" s="102"/>
      <c r="H30" s="79"/>
      <c r="I30" s="14"/>
      <c r="L30" s="1"/>
    </row>
    <row r="31" spans="1:14" ht="12.75">
      <c r="A31" s="74" t="s">
        <v>22</v>
      </c>
      <c r="B31" s="75"/>
      <c r="C31" s="76"/>
      <c r="D31" s="77"/>
      <c r="E31" s="75"/>
      <c r="F31" s="75"/>
      <c r="G31" s="112"/>
      <c r="H31" s="80">
        <f>SUM(H10:H30)</f>
        <v>7038580.72925288</v>
      </c>
      <c r="I31" s="78">
        <f>SUM(I10:I30)</f>
        <v>8669.270512689842</v>
      </c>
      <c r="L31" s="1"/>
      <c r="M31" s="22" t="s">
        <v>31</v>
      </c>
      <c r="N31" s="22">
        <f>+F40</f>
        <v>1662759593</v>
      </c>
    </row>
    <row r="32" spans="1:14" ht="15">
      <c r="A32" s="87" t="s">
        <v>46</v>
      </c>
      <c r="B32" s="12"/>
      <c r="C32" s="12"/>
      <c r="D32" s="12"/>
      <c r="E32" s="12"/>
      <c r="F32" s="12"/>
      <c r="G32" s="113"/>
      <c r="H32" s="79">
        <f>+B64</f>
        <v>1196917.919</v>
      </c>
      <c r="I32" s="48">
        <f>+H32/B5</f>
        <v>1474.218400049267</v>
      </c>
      <c r="K32" s="1"/>
      <c r="L32" s="1"/>
      <c r="M32" s="22"/>
      <c r="N32" s="22"/>
    </row>
    <row r="33" spans="1:14" ht="13.5" thickBot="1">
      <c r="A33" s="71"/>
      <c r="B33" s="15"/>
      <c r="C33" s="15"/>
      <c r="D33" s="15"/>
      <c r="E33" s="15"/>
      <c r="F33" s="15"/>
      <c r="G33" s="15"/>
      <c r="H33" s="61"/>
      <c r="I33" s="62"/>
      <c r="K33" s="3"/>
      <c r="L33" s="1"/>
      <c r="M33" t="s">
        <v>32</v>
      </c>
      <c r="N33" s="22">
        <f>+N28*1000000</f>
        <v>7195052112.640573</v>
      </c>
    </row>
    <row r="34" spans="1:14" ht="12.75">
      <c r="A34" s="72" t="s">
        <v>13</v>
      </c>
      <c r="B34" s="9"/>
      <c r="C34" s="9"/>
      <c r="D34" s="9"/>
      <c r="E34" s="9"/>
      <c r="F34" s="9"/>
      <c r="G34" s="9"/>
      <c r="H34" s="10">
        <f>+H31</f>
        <v>7038580.72925288</v>
      </c>
      <c r="I34" s="11">
        <f>H34/B$5</f>
        <v>8669.27051268984</v>
      </c>
      <c r="K34" s="1"/>
      <c r="L34" s="1"/>
      <c r="M34" s="22"/>
      <c r="N34" s="22"/>
    </row>
    <row r="35" spans="1:14" ht="12.75">
      <c r="A35" s="73" t="s">
        <v>68</v>
      </c>
      <c r="B35" s="12"/>
      <c r="C35" s="12"/>
      <c r="D35" s="12"/>
      <c r="E35" s="12"/>
      <c r="F35" s="12"/>
      <c r="G35" s="12"/>
      <c r="H35" s="13">
        <f>-H32</f>
        <v>-1196917.919</v>
      </c>
      <c r="I35" s="14">
        <f>H35/B$5</f>
        <v>-1474.218400049267</v>
      </c>
      <c r="K35" s="1"/>
      <c r="L35" s="1"/>
      <c r="M35" t="s">
        <v>33</v>
      </c>
      <c r="N35" s="25">
        <f>+B5</f>
        <v>811.9</v>
      </c>
    </row>
    <row r="36" spans="1:14" ht="13.5" thickBot="1">
      <c r="A36" s="40" t="s">
        <v>14</v>
      </c>
      <c r="B36" s="15"/>
      <c r="C36" s="15"/>
      <c r="D36" s="15"/>
      <c r="E36" s="15"/>
      <c r="F36" s="15"/>
      <c r="G36" s="81" t="s">
        <v>7</v>
      </c>
      <c r="H36" s="40">
        <f>+H34+H35</f>
        <v>5841662.810252881</v>
      </c>
      <c r="I36" s="41">
        <f>+I34+I35</f>
        <v>7195.052112640573</v>
      </c>
      <c r="K36" s="1"/>
      <c r="L36" s="1"/>
      <c r="N36" s="6"/>
    </row>
    <row r="37" spans="1:14" ht="12.75">
      <c r="A37" s="42"/>
      <c r="B37" s="12"/>
      <c r="C37" s="12"/>
      <c r="D37" s="12"/>
      <c r="E37" s="12"/>
      <c r="F37" s="12"/>
      <c r="G37" s="12"/>
      <c r="H37" s="42"/>
      <c r="I37" s="43"/>
      <c r="K37" s="1"/>
      <c r="L37" s="1"/>
      <c r="M37" t="s">
        <v>34</v>
      </c>
      <c r="N37" s="44">
        <f>+(N33*N35)/N31</f>
        <v>3513.233563556341</v>
      </c>
    </row>
    <row r="38" spans="1:14" ht="12.75">
      <c r="A38" s="1"/>
      <c r="B38" s="1"/>
      <c r="C38" s="1"/>
      <c r="D38" s="1"/>
      <c r="E38" s="1"/>
      <c r="F38" s="37" t="s">
        <v>44</v>
      </c>
      <c r="G38" s="44">
        <f>+H36*1000000/F40</f>
        <v>3513.233563556341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2" t="s">
        <v>39</v>
      </c>
      <c r="B40" s="16"/>
      <c r="C40" s="16"/>
      <c r="D40" s="16"/>
      <c r="E40" s="16"/>
      <c r="F40" s="93">
        <f>1662759593</f>
        <v>1662759593</v>
      </c>
      <c r="G40" s="116">
        <v>1635.1</v>
      </c>
      <c r="H40" s="17">
        <f>+G40*F40/1000000</f>
        <v>2718778.2105143</v>
      </c>
      <c r="I40" s="18">
        <f>H40/B$5</f>
        <v>3348.66142445412</v>
      </c>
      <c r="K40" s="1"/>
      <c r="L40" s="1"/>
      <c r="N40" s="6"/>
    </row>
    <row r="41" spans="1:12" ht="13.5" thickBot="1">
      <c r="A41" s="27" t="s">
        <v>8</v>
      </c>
      <c r="B41" s="1"/>
      <c r="C41" s="1"/>
      <c r="D41" s="1"/>
      <c r="E41" s="1"/>
      <c r="F41" s="1"/>
      <c r="G41" s="1"/>
      <c r="H41" s="19">
        <f>(H40-H36)/H36</f>
        <v>-0.5345883015119446</v>
      </c>
      <c r="I41" s="1"/>
      <c r="K41" s="1"/>
      <c r="L41" s="1"/>
    </row>
    <row r="42" spans="7:12" ht="12.75">
      <c r="G42" s="56"/>
      <c r="H42" s="9"/>
      <c r="I42" s="56"/>
      <c r="K42" s="1"/>
      <c r="L42" s="1"/>
    </row>
    <row r="43" spans="8:12" ht="12.75">
      <c r="H43" s="115"/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12"/>
      <c r="J44" s="1"/>
      <c r="K44" s="1"/>
      <c r="L44" s="1"/>
      <c r="N44" s="25"/>
    </row>
    <row r="45" spans="1:12" ht="12.75">
      <c r="A45" s="1"/>
      <c r="B45" s="1"/>
      <c r="C45" s="1"/>
      <c r="D45" s="1"/>
      <c r="E45" s="1"/>
      <c r="F45" s="1"/>
      <c r="G45" s="1"/>
      <c r="H45" s="114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3" t="s">
        <v>15</v>
      </c>
      <c r="B47" s="20"/>
      <c r="C47" s="20"/>
      <c r="D47" s="20"/>
      <c r="E47" s="20"/>
      <c r="F47" s="20"/>
      <c r="G47" s="20"/>
      <c r="H47" s="20"/>
      <c r="I47" s="20"/>
      <c r="J47" s="20"/>
      <c r="K47" s="1"/>
      <c r="L47" s="1"/>
    </row>
    <row r="48" spans="1:13" ht="12.75">
      <c r="A48" s="30"/>
      <c r="B48" s="29" t="s">
        <v>26</v>
      </c>
      <c r="C48" s="29" t="s">
        <v>27</v>
      </c>
      <c r="F48" s="29" t="s">
        <v>25</v>
      </c>
      <c r="G48" s="29" t="s">
        <v>28</v>
      </c>
      <c r="H48" s="1"/>
      <c r="I48" s="1"/>
      <c r="J48" s="1"/>
      <c r="K48" s="1"/>
      <c r="L48" s="32"/>
      <c r="M48" s="22"/>
    </row>
    <row r="49" spans="1:13" ht="12.75">
      <c r="A49" s="1"/>
      <c r="B49" s="31" t="str">
        <f>+B9</f>
        <v>as of September 30, 2021</v>
      </c>
      <c r="C49" s="31" t="str">
        <f>+B49</f>
        <v>as of September 30, 2021</v>
      </c>
      <c r="D49" s="31" t="s">
        <v>10</v>
      </c>
      <c r="E49" s="31" t="s">
        <v>17</v>
      </c>
      <c r="F49" s="31" t="str">
        <f>+B49</f>
        <v>as of September 30, 2021</v>
      </c>
      <c r="G49" s="31" t="str">
        <f>+F49</f>
        <v>as of September 30, 2021</v>
      </c>
      <c r="I49" s="1"/>
      <c r="J49" s="5"/>
      <c r="K49" s="1"/>
      <c r="L49" s="1"/>
      <c r="M49" s="33"/>
    </row>
    <row r="50" spans="1:12" ht="12.75">
      <c r="A50" s="1" t="s">
        <v>9</v>
      </c>
      <c r="B50" s="1">
        <f>+B12</f>
        <v>101017081114</v>
      </c>
      <c r="C50" s="100">
        <f>(+B50*G50)/B$5</f>
        <v>9306660509.086342</v>
      </c>
      <c r="D50" s="1">
        <f>+D12</f>
        <v>25945976765.5</v>
      </c>
      <c r="E50" s="21">
        <f>+D50/B50</f>
        <v>0.2568474210437678</v>
      </c>
      <c r="F50" s="101">
        <f>+C50*E50</f>
        <v>2390391750.288706</v>
      </c>
      <c r="G50" s="25">
        <f>+G12</f>
        <v>74.8</v>
      </c>
      <c r="I50" s="1"/>
      <c r="J50" s="5"/>
      <c r="K50" s="1"/>
      <c r="L50" s="1"/>
    </row>
    <row r="51" spans="1:12" ht="12.75">
      <c r="A51" s="91"/>
      <c r="B51" s="1"/>
      <c r="C51" s="1"/>
      <c r="D51" s="29"/>
      <c r="E51" s="21"/>
      <c r="F51" s="1"/>
      <c r="G51" s="25"/>
      <c r="I51" s="1"/>
      <c r="J51" s="5"/>
      <c r="K51" s="1"/>
      <c r="L51" s="1"/>
    </row>
    <row r="52" spans="7:12" ht="12.75">
      <c r="G52" s="36"/>
      <c r="I52" s="1"/>
      <c r="J52" s="5"/>
      <c r="K52" s="1"/>
      <c r="L52" s="1"/>
    </row>
    <row r="53" spans="7:13" ht="12.75">
      <c r="G53" s="36"/>
      <c r="I53" s="1"/>
      <c r="J53" s="5"/>
      <c r="K53" s="1"/>
      <c r="L53" s="1"/>
      <c r="M53" s="22"/>
    </row>
    <row r="54" spans="7:12" ht="12.75">
      <c r="G54" s="36"/>
      <c r="I54" s="1"/>
      <c r="J54" s="5"/>
      <c r="K54" s="1"/>
      <c r="L54" s="1"/>
    </row>
    <row r="55" spans="7:12" ht="12.75">
      <c r="G55" s="36"/>
      <c r="H55" s="1"/>
      <c r="I55" s="1"/>
      <c r="J55" s="1"/>
      <c r="K55" s="1"/>
      <c r="L55" s="32"/>
    </row>
    <row r="56" spans="7:12" ht="12.75">
      <c r="G56" s="1"/>
      <c r="H56" s="1"/>
      <c r="I56" s="1"/>
      <c r="J56" s="1"/>
      <c r="L56" s="1"/>
    </row>
    <row r="57" spans="7:12" ht="12.75">
      <c r="G57" s="1"/>
      <c r="H57" s="1"/>
      <c r="I57" s="1"/>
      <c r="J57" s="1"/>
      <c r="L57" s="1"/>
    </row>
    <row r="58" spans="7:12" ht="12.75">
      <c r="G58" s="1"/>
      <c r="L58" s="1"/>
    </row>
    <row r="59" spans="2:12" ht="12.75">
      <c r="B59" s="29" t="str">
        <f>+H9</f>
        <v>MCh$</v>
      </c>
      <c r="C59" s="29" t="str">
        <f>+I9</f>
        <v>MUSD</v>
      </c>
      <c r="L59" s="1"/>
    </row>
    <row r="60" spans="1:12" ht="12.75">
      <c r="A60" t="s">
        <v>41</v>
      </c>
      <c r="B60" s="3">
        <v>1003393.054</v>
      </c>
      <c r="C60" s="6">
        <f>+B60/B5</f>
        <v>1235.8579307796526</v>
      </c>
      <c r="D60" s="22"/>
      <c r="H60" s="22"/>
      <c r="L60" s="1"/>
    </row>
    <row r="61" spans="1:8" ht="12.75">
      <c r="A61" t="s">
        <v>65</v>
      </c>
      <c r="B61" s="3">
        <v>105081.935</v>
      </c>
      <c r="C61" s="5">
        <f>+B61/B5</f>
        <v>129.4271893090282</v>
      </c>
      <c r="D61" s="1"/>
      <c r="E61" s="1"/>
      <c r="H61" s="22"/>
    </row>
    <row r="62" spans="1:8" ht="12.75">
      <c r="A62" t="s">
        <v>64</v>
      </c>
      <c r="B62" s="3">
        <v>88442.93</v>
      </c>
      <c r="C62" s="5">
        <f>+B62/B5</f>
        <v>108.93327996058628</v>
      </c>
      <c r="F62" s="100"/>
      <c r="G62" s="21"/>
      <c r="H62" s="22"/>
    </row>
    <row r="63" spans="1:8" ht="12.75">
      <c r="A63" s="88"/>
      <c r="B63" s="3"/>
      <c r="C63" s="5"/>
      <c r="F63" s="1"/>
      <c r="G63" s="21"/>
      <c r="H63" s="22"/>
    </row>
    <row r="64" spans="1:8" ht="12.75">
      <c r="A64" s="23" t="s">
        <v>37</v>
      </c>
      <c r="B64" s="105">
        <f>+B60+B61+B62+B63</f>
        <v>1196917.919</v>
      </c>
      <c r="C64" s="84">
        <f>+C60+C61+C62</f>
        <v>1474.218400049267</v>
      </c>
      <c r="D64" s="1"/>
      <c r="F64" s="100"/>
      <c r="G64" s="21"/>
      <c r="H64" s="22"/>
    </row>
    <row r="65" spans="2:8" ht="12.75">
      <c r="B65" s="1"/>
      <c r="C65" s="1"/>
      <c r="D65" s="1"/>
      <c r="F65" s="100"/>
      <c r="G65" s="21"/>
      <c r="H65" s="22"/>
    </row>
    <row r="66" spans="2:6" ht="12.75">
      <c r="B66" s="1"/>
      <c r="C66" s="1"/>
      <c r="F66" s="1"/>
    </row>
    <row r="67" spans="1:6" ht="12.75">
      <c r="A67" s="88" t="s">
        <v>67</v>
      </c>
      <c r="B67" s="1"/>
      <c r="C67" s="1"/>
      <c r="F67" s="1"/>
    </row>
    <row r="68" spans="1:6" ht="12.75">
      <c r="A68" s="88" t="s">
        <v>61</v>
      </c>
      <c r="C68" s="1"/>
      <c r="F68" s="37"/>
    </row>
    <row r="69" spans="1:6" ht="12.75">
      <c r="A69" s="88"/>
      <c r="C69" s="1"/>
      <c r="F69" s="37"/>
    </row>
    <row r="70" spans="2:6" ht="12.75">
      <c r="B70" s="37" t="s">
        <v>9</v>
      </c>
      <c r="C70" s="37" t="s">
        <v>39</v>
      </c>
      <c r="D70" s="37" t="s">
        <v>40</v>
      </c>
      <c r="E70" s="25"/>
      <c r="F70" s="25"/>
    </row>
    <row r="71" spans="2:6" ht="12.75">
      <c r="B71" s="21">
        <f>+C71+D71</f>
        <v>1</v>
      </c>
      <c r="C71" s="86">
        <v>0.5</v>
      </c>
      <c r="D71" s="86">
        <v>0.5</v>
      </c>
      <c r="E71" s="22"/>
      <c r="F71" s="22">
        <f>46815289329+4854988014</f>
        <v>51670277343</v>
      </c>
    </row>
    <row r="72" spans="1:6" ht="12.75">
      <c r="A72" t="s">
        <v>38</v>
      </c>
      <c r="B72" s="22">
        <v>51670277343</v>
      </c>
      <c r="C72" s="22">
        <f>+B72*C71</f>
        <v>25835138671.5</v>
      </c>
      <c r="D72" s="22">
        <f>+D71*B72</f>
        <v>25835138671.5</v>
      </c>
      <c r="E72" s="22"/>
      <c r="F72" s="25"/>
    </row>
    <row r="73" spans="2:6" ht="12.75">
      <c r="B73" s="22"/>
      <c r="C73" s="21"/>
      <c r="D73" s="21">
        <f>+D72/B72</f>
        <v>0.5</v>
      </c>
      <c r="E73" s="25"/>
      <c r="F73" s="25"/>
    </row>
    <row r="74" spans="2:6" ht="12.75">
      <c r="B74" s="22"/>
      <c r="C74" s="25"/>
      <c r="E74" s="25"/>
      <c r="F74" s="25"/>
    </row>
    <row r="75" spans="2:5" ht="12.75">
      <c r="B75" s="39"/>
      <c r="C75" s="37"/>
      <c r="D75" s="37"/>
      <c r="E75" s="22"/>
    </row>
    <row r="76" spans="2:5" ht="12.75">
      <c r="B76" s="22"/>
      <c r="C76" s="22"/>
      <c r="D76" s="22"/>
      <c r="E76" s="25"/>
    </row>
    <row r="77" spans="2:5" ht="12.75">
      <c r="B77" s="22"/>
      <c r="C77" s="25"/>
      <c r="D77" s="38"/>
      <c r="E77" s="25"/>
    </row>
    <row r="78" spans="2:6" ht="12.75">
      <c r="B78" s="22"/>
      <c r="C78" s="22"/>
      <c r="D78" s="38"/>
      <c r="E78" s="25"/>
      <c r="F78" s="22"/>
    </row>
    <row r="79" spans="2:5" ht="12.75">
      <c r="B79" s="22"/>
      <c r="C79" s="22"/>
      <c r="E79" s="25"/>
    </row>
    <row r="80" spans="2:5" ht="12.75">
      <c r="B80" s="22"/>
      <c r="C80" s="22"/>
      <c r="E80" s="25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6"/>
      <c r="C83" s="6"/>
    </row>
    <row r="84" ht="12.75">
      <c r="C84" s="6"/>
    </row>
  </sheetData>
  <sheetProtection/>
  <mergeCells count="1">
    <mergeCell ref="H8:I8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Pilar Rodriguez</cp:lastModifiedBy>
  <cp:lastPrinted>2021-11-26T16:01:05Z</cp:lastPrinted>
  <dcterms:created xsi:type="dcterms:W3CDTF">2000-08-28T16:15:11Z</dcterms:created>
  <dcterms:modified xsi:type="dcterms:W3CDTF">2021-12-17T18:08:38Z</dcterms:modified>
  <cp:category/>
  <cp:version/>
  <cp:contentType/>
  <cp:contentStatus/>
</cp:coreProperties>
</file>