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<sst xmlns="http://schemas.openxmlformats.org/spreadsheetml/2006/main" count="98" uniqueCount="78">
  <si>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</si>
  <si>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</si>
  <si>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</si>
  <si>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</si>
  <si>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</si>
  <si>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</si>
  <si>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</si>
  <si>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</si>
  <si>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</si>
  <si>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</si>
  <si>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</si>
  <si>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</si>
  <si>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</si>
  <si>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</si>
  <si>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</si>
  <si>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</si>
  <si>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</si>
  <si>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</si>
  <si>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</si>
  <si>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</si>
  <si>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</si>
  <si>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</si>
  <si>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</si>
  <si>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</si>
  <si>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</si>
  <si>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</si>
  <si>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</si>
  <si>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</si>
  <si>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</si>
  <si>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</si>
  <si>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</si>
  <si>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</si>
  <si>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</si>
  <si>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</si>
  <si>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</si>
  <si>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</si>
  <si>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</si>
  <si>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</si>
  <si>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</si>
  <si>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</si>
  <si>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</si>
  <si>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</si>
  <si>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</si>
  <si>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</si>
  <si>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</si>
  <si>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</si>
  <si>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</si>
  <si>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</si>
  <si>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</si>
  <si>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</si>
  <si>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</si>
  <si>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</si>
  <si>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</si>
  <si>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</si>
  <si>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</si>
  <si>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</si>
  <si>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</si>
  <si>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</si>
  <si>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</si>
  <si>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</si>
  <si>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</si>
  <si>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</si>
  <si>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</si>
  <si>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</si>
  <si>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</si>
  <si>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</si>
  <si>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</si>
  <si>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</si>
  <si>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</si>
  <si>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</si>
  <si>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</si>
  <si>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</si>
  <si>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</si>
  <si>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</si>
  <si>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Book Value*</t>
  </si>
  <si>
    <t xml:space="preserve">* Note: Net of account receivable from Inversiones Río Bravo (fully owned subsidiary). </t>
  </si>
  <si>
    <t>as of September 30, 2018</t>
  </si>
  <si>
    <t>BV as of September 30, 2018 MV as of September 30, 2018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</si>
</sst>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45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77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69</v>
      </c>
      <c r="B5" s="4">
        <v>660.42</v>
      </c>
      <c r="C5" s="1"/>
      <c r="D5" s="1"/>
      <c r="E5" s="1"/>
      <c r="F5" s="1"/>
      <c r="G5" s="1"/>
      <c r="J5" s="1"/>
      <c r="K5" s="1"/>
      <c r="L5" s="1"/>
      <c r="M5" s="27" t="str">
        <f>+G9</f>
        <v>as of September 30, 2018</v>
      </c>
    </row>
    <row r="6" spans="1:13" ht="12.75">
      <c r="A6" s="1" t="s">
        <v>56</v>
      </c>
      <c r="B6" s="113">
        <f>DATE(18,9,30)</f>
        <v>6848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40</v>
      </c>
      <c r="B8" s="100" t="s">
        <v>17</v>
      </c>
      <c r="C8" s="100" t="s">
        <v>70</v>
      </c>
      <c r="D8" s="101"/>
      <c r="E8" s="101"/>
      <c r="F8" s="100" t="s">
        <v>71</v>
      </c>
      <c r="G8" s="100" t="s">
        <v>53</v>
      </c>
      <c r="H8" s="120" t="s">
        <v>54</v>
      </c>
      <c r="I8" s="121"/>
      <c r="K8" s="1"/>
      <c r="L8" s="1"/>
      <c r="M8" t="s">
        <v>1</v>
      </c>
      <c r="N8" s="105"/>
      <c r="O8" s="7"/>
    </row>
    <row r="9" spans="1:12" ht="12.75">
      <c r="A9" s="68"/>
      <c r="B9" s="102" t="s">
        <v>76</v>
      </c>
      <c r="C9" s="102" t="str">
        <f>+B9</f>
        <v>as of September 30, 2018</v>
      </c>
      <c r="D9" s="102" t="s">
        <v>15</v>
      </c>
      <c r="E9" s="102" t="s">
        <v>22</v>
      </c>
      <c r="F9" s="102" t="str">
        <f>+C9</f>
        <v>as of September 30, 2018</v>
      </c>
      <c r="G9" s="102" t="str">
        <f>+F9</f>
        <v>as of September 30, 2018</v>
      </c>
      <c r="H9" s="103" t="s">
        <v>28</v>
      </c>
      <c r="I9" s="104" t="s">
        <v>72</v>
      </c>
      <c r="K9" s="1"/>
      <c r="L9" s="1"/>
    </row>
    <row r="10" spans="1:20" ht="15">
      <c r="A10" s="93" t="s">
        <v>46</v>
      </c>
      <c r="B10" s="49"/>
      <c r="C10" s="49"/>
      <c r="D10" s="49"/>
      <c r="E10" s="49"/>
      <c r="F10" s="49"/>
      <c r="G10" s="50"/>
      <c r="H10" s="84">
        <v>376511.08</v>
      </c>
      <c r="I10" s="51">
        <f>(+H10/B$5)</f>
        <v>570.1085369916115</v>
      </c>
      <c r="K10" s="6"/>
      <c r="L10" s="3"/>
      <c r="M10" t="s">
        <v>2</v>
      </c>
      <c r="N10" s="6">
        <f>+I10</f>
        <v>570.1085369916115</v>
      </c>
      <c r="O10" s="8">
        <f>+N10/N21</f>
        <v>0.06805784759105032</v>
      </c>
      <c r="T10" s="8"/>
    </row>
    <row r="11" spans="1:20" ht="15">
      <c r="A11" s="69" t="s">
        <v>32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59</v>
      </c>
      <c r="N11" s="6">
        <f>+I22</f>
        <v>656.9701692249781</v>
      </c>
      <c r="O11" s="8">
        <f>+N11/$N$21</f>
        <v>0.07842712877958183</v>
      </c>
      <c r="T11" s="22"/>
    </row>
    <row r="12" spans="1:20" ht="14.25">
      <c r="A12" s="70" t="s">
        <v>10</v>
      </c>
      <c r="B12" s="96">
        <v>101017081114</v>
      </c>
      <c r="C12" s="106">
        <f>+C50</f>
        <v>15321887609.686838</v>
      </c>
      <c r="D12" s="52">
        <f>+C71+110838094</f>
        <v>13987005996</v>
      </c>
      <c r="E12" s="49">
        <f>+D12/B12</f>
        <v>0.13846179123128055</v>
      </c>
      <c r="F12" s="106">
        <f>+C12*E12</f>
        <v>2121496003.4816031</v>
      </c>
      <c r="G12" s="109">
        <f>+G50</f>
        <v>100.17</v>
      </c>
      <c r="H12" s="85">
        <f>+G12*D12/1000000</f>
        <v>1401078.39061932</v>
      </c>
      <c r="I12" s="14">
        <f>(+H12/B$5)</f>
        <v>2121.496003481603</v>
      </c>
      <c r="K12" s="6"/>
      <c r="L12" s="1"/>
      <c r="M12" s="94" t="s">
        <v>66</v>
      </c>
      <c r="N12" s="5">
        <f>+I24</f>
        <v>483.6835723787137</v>
      </c>
      <c r="O12" s="8">
        <f>+N12/$N$21</f>
        <v>0.05774069447363777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23</v>
      </c>
      <c r="B14" s="52">
        <f>+B56</f>
        <v>12138504795</v>
      </c>
      <c r="C14" s="106">
        <f>+C56</f>
        <v>5849354630.1522665</v>
      </c>
      <c r="D14" s="52">
        <f>+C75</f>
        <v>3534624218</v>
      </c>
      <c r="E14" s="49">
        <f>+D14/B14</f>
        <v>0.29119107152768564</v>
      </c>
      <c r="F14" s="106">
        <f>+F62</f>
        <v>1717186579.301263</v>
      </c>
      <c r="G14" s="110" t="s">
        <v>27</v>
      </c>
      <c r="H14" s="85">
        <f>+F14*B5/1000000</f>
        <v>1134064.36070214</v>
      </c>
      <c r="I14" s="14">
        <f>(+H14/B$5)</f>
        <v>1717.186579301263</v>
      </c>
      <c r="J14" s="6"/>
      <c r="L14" s="1"/>
      <c r="M14" t="s">
        <v>3</v>
      </c>
      <c r="N14" s="6">
        <f>+I12+I14+I13</f>
        <v>3838.682582782866</v>
      </c>
      <c r="O14" s="8">
        <f aca="true" t="shared" si="0" ref="O14:O19">+N14/$N$21</f>
        <v>0.45825041587353005</v>
      </c>
      <c r="S14" s="94"/>
      <c r="T14" s="22"/>
      <c r="V14" s="116"/>
    </row>
    <row r="15" spans="1:22" ht="15">
      <c r="A15" s="69" t="s">
        <v>33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1538.9742085799946</v>
      </c>
      <c r="O15" s="8">
        <f t="shared" si="0"/>
        <v>0.1837181261778504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5129914195.199418</v>
      </c>
      <c r="D16" s="52">
        <f>110850858</f>
        <v>110850858</v>
      </c>
      <c r="E16" s="49">
        <f>+D16/B16</f>
        <v>0.29999999025717994</v>
      </c>
      <c r="F16" s="106">
        <f>+C16*E16</f>
        <v>1538974208.5799944</v>
      </c>
      <c r="G16" s="109">
        <v>9168.8</v>
      </c>
      <c r="H16" s="85">
        <f>+G16*D16/1000000</f>
        <v>1016369.3468303999</v>
      </c>
      <c r="I16" s="14">
        <f>(+H16/B$5)</f>
        <v>1538.9742085799946</v>
      </c>
      <c r="J16" s="6"/>
      <c r="L16" s="1"/>
      <c r="M16" t="s">
        <v>39</v>
      </c>
      <c r="N16" s="6">
        <f>+I19+I20</f>
        <v>353.05340672783984</v>
      </c>
      <c r="O16" s="8">
        <f t="shared" si="0"/>
        <v>0.04214645701216359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61</v>
      </c>
      <c r="N17" s="5">
        <f>+I26</f>
        <v>881.8440916386542</v>
      </c>
      <c r="O17" s="8">
        <f t="shared" si="0"/>
        <v>0.10527190331951619</v>
      </c>
      <c r="R17" s="94"/>
      <c r="S17" s="94"/>
      <c r="T17" s="22"/>
      <c r="V17" s="116"/>
    </row>
    <row r="18" spans="1:22" ht="15">
      <c r="A18" s="69" t="s">
        <v>34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67</v>
      </c>
      <c r="B19" s="55">
        <v>22422000000</v>
      </c>
      <c r="C19" s="106">
        <f>(+B19*G19)/B$5</f>
        <v>190126283.27427998</v>
      </c>
      <c r="D19" s="55">
        <v>22126166227</v>
      </c>
      <c r="E19" s="57">
        <f>+D19/B19</f>
        <v>0.9868060934350191</v>
      </c>
      <c r="F19" s="106">
        <f>+C19*E19</f>
        <v>187617774.85721204</v>
      </c>
      <c r="G19" s="111">
        <v>5.6</v>
      </c>
      <c r="H19" s="85">
        <f>+G19*D19/1000000</f>
        <v>123906.5308712</v>
      </c>
      <c r="I19" s="14">
        <f>(+H19/B$5)</f>
        <v>187.61777485721208</v>
      </c>
      <c r="J19" s="6"/>
      <c r="L19" s="1"/>
      <c r="M19" t="s">
        <v>6</v>
      </c>
      <c r="N19" s="36">
        <f>+I29</f>
        <v>53.506342933284884</v>
      </c>
      <c r="O19" s="8">
        <f t="shared" si="0"/>
        <v>0.0063874267726700545</v>
      </c>
      <c r="T19" s="8"/>
    </row>
    <row r="20" spans="1:20" ht="14.25">
      <c r="A20" s="72" t="s">
        <v>73</v>
      </c>
      <c r="B20" s="55">
        <v>375870000</v>
      </c>
      <c r="C20" s="118" t="s">
        <v>26</v>
      </c>
      <c r="D20" s="55">
        <v>375762003</v>
      </c>
      <c r="E20" s="57">
        <f>+D20/B20</f>
        <v>0.9997126745949397</v>
      </c>
      <c r="F20" s="118" t="s">
        <v>26</v>
      </c>
      <c r="G20" s="117" t="s">
        <v>26</v>
      </c>
      <c r="H20" s="85">
        <v>109257</v>
      </c>
      <c r="I20" s="14">
        <f>(+H20/B$5)</f>
        <v>165.4356318706278</v>
      </c>
      <c r="J20" s="37" t="s">
        <v>74</v>
      </c>
      <c r="L20" s="1"/>
      <c r="N20" s="36"/>
      <c r="O20" s="8"/>
      <c r="T20" s="8"/>
    </row>
    <row r="21" spans="1:15" ht="15">
      <c r="A21" s="69" t="s">
        <v>59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30</v>
      </c>
      <c r="N21" s="6">
        <f>SUM(N10:N19)</f>
        <v>8376.822911257941</v>
      </c>
      <c r="O21" s="8">
        <f>SUM(O10:O19)</f>
        <v>1.0000000000000002</v>
      </c>
    </row>
    <row r="22" spans="1:15" ht="14.25">
      <c r="A22" s="72" t="s">
        <v>60</v>
      </c>
      <c r="B22" s="55">
        <v>36796876188</v>
      </c>
      <c r="C22" s="106">
        <f>(+B22*G22)/B$5</f>
        <v>1169507936.1408195</v>
      </c>
      <c r="D22" s="55">
        <v>20670616444</v>
      </c>
      <c r="E22" s="57">
        <f>+D22/B22</f>
        <v>0.5617492185584219</v>
      </c>
      <c r="F22" s="106">
        <f>+C22*E22</f>
        <v>656970169.2249781</v>
      </c>
      <c r="G22" s="111">
        <v>20.99</v>
      </c>
      <c r="H22" s="85">
        <f>+G22*D22/1000000</f>
        <v>433876.23915956</v>
      </c>
      <c r="I22" s="14">
        <f>(+H22/B$5)</f>
        <v>656.9701692249781</v>
      </c>
      <c r="J22" s="6"/>
      <c r="L22" s="1"/>
      <c r="M22" t="s">
        <v>7</v>
      </c>
      <c r="N22" s="6">
        <f>I35</f>
        <v>-1458.6724523787893</v>
      </c>
      <c r="O22" s="8"/>
    </row>
    <row r="23" spans="1:15" ht="15">
      <c r="A23" s="95" t="s">
        <v>66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68</v>
      </c>
      <c r="B24" s="55">
        <v>9736791983</v>
      </c>
      <c r="C24" s="106">
        <f>(+B24*G24)/B$5</f>
        <v>926618479.3488237</v>
      </c>
      <c r="D24" s="55">
        <v>5082486951</v>
      </c>
      <c r="E24" s="57">
        <f>+D24/B24</f>
        <v>0.5219878333514564</v>
      </c>
      <c r="F24" s="106">
        <f>+C24*E24</f>
        <v>483683572.37871367</v>
      </c>
      <c r="G24" s="111">
        <v>62.85</v>
      </c>
      <c r="H24" s="85">
        <f>+G24*D24/1000000</f>
        <v>319434.30487035005</v>
      </c>
      <c r="I24" s="14">
        <f>(+H24/B$5)</f>
        <v>483.6835723787137</v>
      </c>
      <c r="J24" s="6"/>
      <c r="L24" s="1"/>
      <c r="N24" s="6"/>
      <c r="O24" s="8"/>
    </row>
    <row r="25" spans="1:15" ht="15">
      <c r="A25" s="69" t="s">
        <v>63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62</v>
      </c>
      <c r="B26" s="62" t="s">
        <v>26</v>
      </c>
      <c r="C26" s="62" t="s">
        <v>26</v>
      </c>
      <c r="D26" s="62" t="s">
        <v>26</v>
      </c>
      <c r="E26" s="57">
        <v>1</v>
      </c>
      <c r="F26" s="62" t="s">
        <v>26</v>
      </c>
      <c r="G26" s="63" t="s">
        <v>26</v>
      </c>
      <c r="H26" s="119">
        <v>582387.475</v>
      </c>
      <c r="I26" s="14">
        <f>(+H26/B$5)</f>
        <v>881.8440916386542</v>
      </c>
      <c r="J26" s="37" t="s">
        <v>29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6918.150458879152</v>
      </c>
      <c r="O28" s="8"/>
    </row>
    <row r="29" spans="1:12" ht="15">
      <c r="A29" s="69" t="s">
        <v>16</v>
      </c>
      <c r="B29" s="52"/>
      <c r="C29" s="64"/>
      <c r="D29" s="55"/>
      <c r="E29" s="52"/>
      <c r="F29" s="53"/>
      <c r="G29" s="50"/>
      <c r="H29" s="114">
        <v>35336.659</v>
      </c>
      <c r="I29" s="51">
        <f>H29/B$5</f>
        <v>53.506342933284884</v>
      </c>
      <c r="J29" s="37" t="s">
        <v>29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31</v>
      </c>
      <c r="B31" s="79"/>
      <c r="C31" s="80"/>
      <c r="D31" s="81"/>
      <c r="E31" s="79"/>
      <c r="F31" s="79"/>
      <c r="G31" s="82"/>
      <c r="H31" s="86">
        <f>SUM(H10:H30)</f>
        <v>5532221.38705297</v>
      </c>
      <c r="I31" s="83">
        <f>SUM(I10:I30)</f>
        <v>8376.822911257941</v>
      </c>
      <c r="L31" s="1"/>
      <c r="M31" s="23" t="s">
        <v>41</v>
      </c>
      <c r="N31" s="23">
        <f>+F40</f>
        <v>1662759593</v>
      </c>
    </row>
    <row r="32" spans="1:14" ht="15">
      <c r="A32" s="93" t="s">
        <v>57</v>
      </c>
      <c r="B32" s="12"/>
      <c r="C32" s="12"/>
      <c r="D32" s="12"/>
      <c r="E32" s="12"/>
      <c r="F32" s="12"/>
      <c r="G32" s="12"/>
      <c r="H32" s="84">
        <f>+B64</f>
        <v>963336.461</v>
      </c>
      <c r="I32" s="51">
        <f>+H32/B5</f>
        <v>1458.6724523787893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42</v>
      </c>
      <c r="N33" s="23">
        <f>+N28*1000000</f>
        <v>6918150458.879152</v>
      </c>
    </row>
    <row r="34" spans="1:14" ht="12.75">
      <c r="A34" s="76" t="s">
        <v>19</v>
      </c>
      <c r="B34" s="9"/>
      <c r="C34" s="9"/>
      <c r="D34" s="9"/>
      <c r="E34" s="9"/>
      <c r="F34" s="9"/>
      <c r="G34" s="9"/>
      <c r="H34" s="10">
        <f>+H31</f>
        <v>5532221.38705297</v>
      </c>
      <c r="I34" s="11">
        <f>H34/B$5</f>
        <v>8376.822911257943</v>
      </c>
      <c r="K34" s="1"/>
      <c r="L34" s="1"/>
      <c r="M34" s="23"/>
      <c r="N34" s="23"/>
    </row>
    <row r="35" spans="1:14" ht="12.75">
      <c r="A35" s="77" t="s">
        <v>18</v>
      </c>
      <c r="B35" s="12"/>
      <c r="C35" s="12"/>
      <c r="D35" s="12"/>
      <c r="E35" s="12"/>
      <c r="F35" s="12"/>
      <c r="G35" s="12"/>
      <c r="H35" s="13">
        <f>-H32</f>
        <v>-963336.461</v>
      </c>
      <c r="I35" s="14">
        <f>H35/B$5</f>
        <v>-1458.6724523787893</v>
      </c>
      <c r="K35" s="1"/>
      <c r="L35" s="1"/>
      <c r="M35" t="s">
        <v>43</v>
      </c>
      <c r="N35" s="26">
        <f>+B5</f>
        <v>660.42</v>
      </c>
    </row>
    <row r="36" spans="1:14" ht="13.5" thickBot="1">
      <c r="A36" s="42" t="s">
        <v>20</v>
      </c>
      <c r="B36" s="15"/>
      <c r="C36" s="15"/>
      <c r="D36" s="15"/>
      <c r="E36" s="15"/>
      <c r="F36" s="15"/>
      <c r="G36" s="87" t="s">
        <v>8</v>
      </c>
      <c r="H36" s="42">
        <f>+H34+H35</f>
        <v>4568884.92605297</v>
      </c>
      <c r="I36" s="43">
        <f>+I34+I35</f>
        <v>6918.150458879154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44</v>
      </c>
      <c r="N37" s="40">
        <f>+(N33*N35)/N31</f>
        <v>2747.772405155488</v>
      </c>
    </row>
    <row r="38" spans="1:14" ht="12.75">
      <c r="A38" s="1"/>
      <c r="B38" s="1"/>
      <c r="C38" s="1"/>
      <c r="D38" s="1"/>
      <c r="E38" s="1"/>
      <c r="F38" s="39" t="s">
        <v>55</v>
      </c>
      <c r="G38" s="46">
        <f>+H36*1000000/F40</f>
        <v>2747.772405155488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50</v>
      </c>
      <c r="B40" s="16"/>
      <c r="C40" s="16"/>
      <c r="D40" s="16"/>
      <c r="E40" s="16"/>
      <c r="F40" s="99">
        <f>1662759593</f>
        <v>1662759593</v>
      </c>
      <c r="G40" s="112">
        <v>1999.9</v>
      </c>
      <c r="H40" s="17">
        <f>+G40*F40/1000000</f>
        <v>3325352.9100407003</v>
      </c>
      <c r="I40" s="18">
        <f>H40/B$5</f>
        <v>5035.209275976955</v>
      </c>
      <c r="K40" s="1"/>
      <c r="L40" s="1"/>
      <c r="N40" s="6"/>
    </row>
    <row r="41" spans="1:12" ht="13.5" thickBot="1">
      <c r="A41" s="29" t="s">
        <v>9</v>
      </c>
      <c r="B41" s="1"/>
      <c r="C41" s="1"/>
      <c r="D41" s="1"/>
      <c r="E41" s="1"/>
      <c r="F41" s="1"/>
      <c r="G41" s="1"/>
      <c r="H41" s="19">
        <f>(H40-H36)/H36</f>
        <v>-0.2721740722602416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36</v>
      </c>
      <c r="C48" s="31" t="s">
        <v>37</v>
      </c>
      <c r="F48" s="31" t="s">
        <v>35</v>
      </c>
      <c r="G48" s="31" t="s">
        <v>38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September 30, 2018</v>
      </c>
      <c r="C49" s="33" t="str">
        <f>+B49</f>
        <v>as of September 30, 2018</v>
      </c>
      <c r="D49" s="33" t="s">
        <v>15</v>
      </c>
      <c r="E49" s="33" t="s">
        <v>24</v>
      </c>
      <c r="F49" s="33" t="str">
        <f>+B49</f>
        <v>as of September 30, 2018</v>
      </c>
      <c r="G49" s="33" t="str">
        <f>+F49</f>
        <v>as of September 30, 2018</v>
      </c>
      <c r="I49" s="1"/>
      <c r="J49" s="5"/>
      <c r="K49" s="1"/>
      <c r="L49" s="1"/>
      <c r="M49" s="35"/>
    </row>
    <row r="50" spans="1:12" ht="12.75">
      <c r="A50" s="1" t="s">
        <v>10</v>
      </c>
      <c r="B50" s="1">
        <f>+B12</f>
        <v>101017081114</v>
      </c>
      <c r="C50" s="106">
        <f aca="true" t="shared" si="1" ref="C50:C55">(+B50*G50)/B$5</f>
        <v>15321887609.686838</v>
      </c>
      <c r="D50" s="1">
        <f>+D12</f>
        <v>13987005996</v>
      </c>
      <c r="E50" s="22">
        <f>+D50/B50</f>
        <v>0.13846179123128055</v>
      </c>
      <c r="F50" s="108">
        <f>+C50*E50</f>
        <v>2121496003.4816031</v>
      </c>
      <c r="G50" s="26">
        <v>100.17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58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11</v>
      </c>
      <c r="B52" s="1">
        <v>567712826</v>
      </c>
      <c r="C52" s="106">
        <f>(+B52*G52)/B$5</f>
        <v>255746710.97674212</v>
      </c>
      <c r="D52" s="1">
        <v>377528973</v>
      </c>
      <c r="E52" s="22">
        <f>+D52/B52</f>
        <v>0.6649999008477572</v>
      </c>
      <c r="F52" s="106">
        <f>+C52*E52</f>
        <v>170071537.44167352</v>
      </c>
      <c r="G52" s="38">
        <v>297.51</v>
      </c>
      <c r="I52" s="1"/>
      <c r="J52" s="5"/>
      <c r="K52" s="1"/>
      <c r="L52" s="1"/>
    </row>
    <row r="53" spans="1:13" ht="12.75">
      <c r="A53" s="1" t="s">
        <v>12</v>
      </c>
      <c r="B53" s="1">
        <v>11000000000</v>
      </c>
      <c r="C53" s="106">
        <f t="shared" si="1"/>
        <v>5375745737.560946</v>
      </c>
      <c r="D53" s="1">
        <v>6468355155</v>
      </c>
      <c r="E53" s="22">
        <f>+D53/B53</f>
        <v>0.5880322868181819</v>
      </c>
      <c r="F53" s="106">
        <f>+C53*E53</f>
        <v>3161112059.411057</v>
      </c>
      <c r="G53" s="38">
        <v>322.75</v>
      </c>
      <c r="I53" s="1"/>
      <c r="J53" s="5"/>
      <c r="K53" s="1"/>
      <c r="L53" s="1"/>
      <c r="M53" s="23"/>
    </row>
    <row r="54" spans="1:12" ht="12.75">
      <c r="A54" s="1" t="s">
        <v>13</v>
      </c>
      <c r="B54" s="1">
        <v>429418369</v>
      </c>
      <c r="C54" s="106">
        <f t="shared" si="1"/>
        <v>198382157.38757157</v>
      </c>
      <c r="D54" s="1">
        <v>223364308</v>
      </c>
      <c r="E54" s="22">
        <f>+D54/B54</f>
        <v>0.5201554570666258</v>
      </c>
      <c r="F54" s="106">
        <f>+C54*E54</f>
        <v>103189561.74979559</v>
      </c>
      <c r="G54" s="38">
        <v>305.1</v>
      </c>
      <c r="I54" s="1"/>
      <c r="J54" s="5"/>
      <c r="K54" s="1"/>
      <c r="L54" s="1"/>
    </row>
    <row r="55" spans="1:12" ht="12.75">
      <c r="A55" s="1" t="s">
        <v>14</v>
      </c>
      <c r="B55" s="27">
        <v>141373600</v>
      </c>
      <c r="C55" s="107">
        <f t="shared" si="1"/>
        <v>19480024.227007058</v>
      </c>
      <c r="D55" s="27">
        <v>0</v>
      </c>
      <c r="E55" s="28">
        <f>+D55/B55</f>
        <v>0</v>
      </c>
      <c r="F55" s="107">
        <f>+C55*E55</f>
        <v>0</v>
      </c>
      <c r="G55" s="38">
        <v>91</v>
      </c>
      <c r="H55" s="1"/>
      <c r="I55" s="1"/>
      <c r="J55" s="1"/>
      <c r="K55" s="1"/>
      <c r="L55" s="34"/>
    </row>
    <row r="56" spans="1:12" ht="12.75">
      <c r="A56" s="1" t="s">
        <v>25</v>
      </c>
      <c r="B56" s="1">
        <f>SUM(B52:B55)</f>
        <v>12138504795</v>
      </c>
      <c r="C56" s="106">
        <f>SUM(C52:C55)</f>
        <v>5849354630.1522665</v>
      </c>
      <c r="D56" s="1">
        <f>SUM(D52:D55)</f>
        <v>7069248436</v>
      </c>
      <c r="E56" s="22">
        <f>+D56/B56</f>
        <v>0.5823821430553713</v>
      </c>
      <c r="F56" s="106">
        <f>SUM(F52:F55)</f>
        <v>3434373158.602526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5555869162.084129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52</v>
      </c>
      <c r="B60" s="3">
        <v>840825.865</v>
      </c>
      <c r="C60" s="6">
        <f>+B60/B5</f>
        <v>1273.1683852699798</v>
      </c>
      <c r="D60" s="23"/>
      <c r="H60" s="23"/>
      <c r="L60" s="1"/>
    </row>
    <row r="61" spans="1:8" ht="12.75">
      <c r="A61" t="s">
        <v>64</v>
      </c>
      <c r="B61" s="3">
        <v>27427.993</v>
      </c>
      <c r="C61" s="5">
        <f>+B61/B5</f>
        <v>41.53113624663093</v>
      </c>
      <c r="D61" s="1"/>
      <c r="E61" s="1"/>
      <c r="H61" s="23"/>
    </row>
    <row r="62" spans="1:8" ht="12.75">
      <c r="A62" t="s">
        <v>65</v>
      </c>
      <c r="B62" s="3">
        <v>95082.603</v>
      </c>
      <c r="C62" s="5">
        <f>+B62/B5</f>
        <v>143.97293086217863</v>
      </c>
      <c r="F62" s="106">
        <f>+F56*G62</f>
        <v>1717186579.301263</v>
      </c>
      <c r="G62" s="22">
        <v>0.5</v>
      </c>
      <c r="H62" s="23" t="s">
        <v>50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47</v>
      </c>
      <c r="B64" s="115">
        <f>+B60+B61+B62+B63</f>
        <v>963336.461</v>
      </c>
      <c r="C64" s="90">
        <f>+C60+C61+C62</f>
        <v>1458.6724523787893</v>
      </c>
      <c r="D64" s="1"/>
      <c r="F64" s="106">
        <f>+G64*F56</f>
        <v>1717186579.301263</v>
      </c>
      <c r="G64" s="22">
        <v>0.5</v>
      </c>
      <c r="H64" s="23" t="s">
        <v>51</v>
      </c>
    </row>
    <row r="65" spans="2:8" ht="12.75">
      <c r="B65" s="1"/>
      <c r="C65" s="1"/>
      <c r="D65" s="1"/>
      <c r="F65" s="106">
        <f>+F62+F64</f>
        <v>3434373158.602526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s="94" t="s">
        <v>75</v>
      </c>
      <c r="B67" s="1"/>
      <c r="C67" s="1"/>
      <c r="F67" s="1"/>
    </row>
    <row r="68" spans="3:6" ht="12.75">
      <c r="C68" s="1"/>
      <c r="F68" s="39"/>
    </row>
    <row r="69" spans="2:6" ht="12.75">
      <c r="B69" s="39" t="s">
        <v>10</v>
      </c>
      <c r="C69" s="39" t="s">
        <v>50</v>
      </c>
      <c r="D69" s="39" t="s">
        <v>51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3">
        <f>26733861635+264480196</f>
        <v>26998341831</v>
      </c>
    </row>
    <row r="71" spans="1:6" ht="12.75">
      <c r="A71" t="s">
        <v>49</v>
      </c>
      <c r="B71" s="23">
        <v>27752335804</v>
      </c>
      <c r="C71" s="23">
        <f>+B71*C70</f>
        <v>13876167902</v>
      </c>
      <c r="D71" s="23">
        <f>+D70*B71</f>
        <v>13876167902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48</v>
      </c>
      <c r="C74" s="39" t="s">
        <v>50</v>
      </c>
      <c r="D74" s="39" t="s">
        <v>51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2018-12-10T18:34:54Z</cp:lastPrinted>
  <dcterms:created xsi:type="dcterms:W3CDTF">2000-08-28T16:15:11Z</dcterms:created>
  <dcterms:modified xsi:type="dcterms:W3CDTF">2018-12-10T18:35:03Z</dcterms:modified>
  <cp:category/>
  <cp:version/>
  <cp:contentType/>
  <cp:contentStatus/>
</cp:coreProperties>
</file>