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350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<sst xmlns="http://schemas.openxmlformats.org/spreadsheetml/2006/main" count="90" uniqueCount="71">
  <si>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</si>
  <si>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</si>
  <si>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</si>
  <si>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</si>
  <si>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</si>
  <si>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</si>
  <si>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</si>
  <si>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</si>
  <si>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</si>
  <si>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</si>
  <si>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</si>
  <si>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</si>
  <si>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</si>
  <si>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</si>
  <si>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</si>
  <si>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</si>
  <si>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</si>
  <si>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</si>
  <si>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</si>
  <si>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</si>
  <si>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</si>
  <si>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</si>
  <si>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</si>
  <si>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</si>
  <si>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</si>
  <si>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</si>
  <si>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</si>
  <si>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</si>
  <si>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</si>
  <si>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</si>
  <si>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</si>
  <si>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</si>
  <si>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</si>
  <si>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</si>
  <si>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</si>
  <si>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</si>
  <si>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</si>
  <si>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</si>
  <si>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</si>
  <si>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</si>
  <si>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</si>
  <si>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</si>
  <si>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</si>
  <si>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</si>
  <si>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</si>
  <si>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</si>
  <si>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</si>
  <si>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</si>
  <si>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</si>
  <si>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</si>
  <si>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</si>
  <si>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</si>
  <si>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</si>
  <si>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</si>
  <si>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</si>
  <si>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</si>
  <si>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</si>
  <si>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</si>
  <si>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</si>
  <si>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</si>
  <si>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</si>
  <si>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</si>
  <si>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</si>
  <si>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</si>
  <si>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Beverage:</t>
  </si>
  <si>
    <t>Debt</t>
  </si>
  <si>
    <t>Port Services</t>
  </si>
  <si>
    <t>Beverage</t>
  </si>
  <si>
    <t>BV as of June 30, 2020, MV as of June 30, 2020</t>
  </si>
  <si>
    <t>as of June 30, 2020</t>
  </si>
  <si>
    <t>* NAV estimate: market value of investment in Nexans + other net assets at book value at Invexans Corporate.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</si>
</sst>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  <numFmt numFmtId="225" formatCode="#,##0.0000;\(#,##0.0000\)"/>
    <numFmt numFmtId="226" formatCode="#,##0.00000;\(#,##0.00000\)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9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9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9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9" applyNumberFormat="1" applyFont="1" applyBorder="1" applyAlignment="1">
      <alignment/>
    </xf>
    <xf numFmtId="210" fontId="0" fillId="0" borderId="0" xfId="59" applyNumberFormat="1" applyFont="1" applyBorder="1" applyAlignment="1">
      <alignment/>
    </xf>
    <xf numFmtId="3" fontId="0" fillId="0" borderId="0" xfId="59" applyNumberFormat="1" applyFont="1" applyFill="1" applyBorder="1" applyAlignment="1">
      <alignment/>
    </xf>
    <xf numFmtId="3" fontId="0" fillId="0" borderId="0" xfId="59" applyNumberFormat="1" applyFont="1" applyFill="1" applyBorder="1" applyAlignment="1">
      <alignment/>
    </xf>
    <xf numFmtId="210" fontId="0" fillId="0" borderId="0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210" fontId="0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9" applyNumberFormat="1" applyFont="1" applyBorder="1" applyAlignment="1">
      <alignment horizontal="right"/>
    </xf>
    <xf numFmtId="210" fontId="0" fillId="0" borderId="0" xfId="59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9" applyNumberFormat="1" applyFont="1" applyBorder="1" applyAlignment="1">
      <alignment/>
    </xf>
    <xf numFmtId="3" fontId="0" fillId="0" borderId="20" xfId="59" applyNumberFormat="1" applyFont="1" applyFill="1" applyBorder="1" applyAlignment="1">
      <alignment/>
    </xf>
    <xf numFmtId="3" fontId="0" fillId="0" borderId="20" xfId="59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9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9" applyNumberFormat="1" applyFont="1" applyFill="1" applyBorder="1" applyAlignment="1">
      <alignment horizontal="right" readingOrder="1"/>
    </xf>
    <xf numFmtId="224" fontId="0" fillId="0" borderId="19" xfId="59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9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24" fontId="0" fillId="0" borderId="0" xfId="59" applyNumberFormat="1" applyFont="1" applyFill="1" applyBorder="1" applyAlignment="1">
      <alignment horizontal="right" readingOrder="1"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3" fontId="0" fillId="0" borderId="16" xfId="59" applyNumberFormat="1" applyFont="1" applyFill="1" applyBorder="1" applyAlignment="1">
      <alignment/>
    </xf>
    <xf numFmtId="15" fontId="0" fillId="0" borderId="28" xfId="0" applyNumberFormat="1" applyFont="1" applyBorder="1" applyAlignment="1">
      <alignment horizontal="right"/>
    </xf>
    <xf numFmtId="202" fontId="10" fillId="34" borderId="0" xfId="0" applyNumberFormat="1" applyFont="1" applyFill="1" applyAlignment="1">
      <alignment horizontal="center"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3" fontId="0" fillId="0" borderId="26" xfId="0" applyNumberFormat="1" applyBorder="1" applyAlignment="1">
      <alignment/>
    </xf>
    <xf numFmtId="203" fontId="0" fillId="0" borderId="17" xfId="0" applyNumberFormat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  <xf numFmtId="22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S14" sqref="S14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7109375" style="0" customWidth="1"/>
    <col min="18" max="18" width="11.4218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35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5" t="s">
        <v>68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56</v>
      </c>
      <c r="B5" s="4">
        <v>821.23</v>
      </c>
      <c r="C5" s="1"/>
      <c r="D5" s="1"/>
      <c r="E5" s="1"/>
      <c r="F5" s="1"/>
      <c r="G5" s="1"/>
      <c r="J5" s="1"/>
      <c r="K5" s="1"/>
      <c r="L5" s="1"/>
      <c r="M5" s="27" t="str">
        <f>+G9</f>
        <v>as of June 30, 2020</v>
      </c>
    </row>
    <row r="6" spans="1:13" ht="12.75">
      <c r="A6" s="1" t="s">
        <v>45</v>
      </c>
      <c r="B6" s="111">
        <f>DATE(20,6,30)</f>
        <v>7487</v>
      </c>
      <c r="C6" s="1"/>
      <c r="D6" s="1"/>
      <c r="E6" s="1"/>
      <c r="F6" s="1"/>
      <c r="G6" s="1"/>
      <c r="J6" s="1"/>
      <c r="K6" s="1"/>
      <c r="L6" s="1"/>
      <c r="M6" s="1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5">
      <c r="A8" s="63" t="s">
        <v>30</v>
      </c>
      <c r="B8" s="93" t="s">
        <v>12</v>
      </c>
      <c r="C8" s="93" t="s">
        <v>57</v>
      </c>
      <c r="D8" s="94"/>
      <c r="E8" s="94"/>
      <c r="F8" s="93" t="s">
        <v>58</v>
      </c>
      <c r="G8" s="93" t="s">
        <v>42</v>
      </c>
      <c r="H8" s="118" t="s">
        <v>43</v>
      </c>
      <c r="I8" s="119"/>
      <c r="K8" s="1"/>
      <c r="L8" s="1"/>
      <c r="M8" t="s">
        <v>1</v>
      </c>
      <c r="N8" s="97"/>
      <c r="O8" s="7"/>
    </row>
    <row r="9" spans="1:12" ht="12.75">
      <c r="A9" s="64"/>
      <c r="B9" s="112" t="s">
        <v>69</v>
      </c>
      <c r="C9" s="112" t="str">
        <f>+B9</f>
        <v>as of June 30, 2020</v>
      </c>
      <c r="D9" s="112" t="s">
        <v>10</v>
      </c>
      <c r="E9" s="112" t="s">
        <v>16</v>
      </c>
      <c r="F9" s="112" t="str">
        <f>+C9</f>
        <v>as of June 30, 2020</v>
      </c>
      <c r="G9" s="112" t="str">
        <f>+F9</f>
        <v>as of June 30, 2020</v>
      </c>
      <c r="H9" s="95" t="s">
        <v>19</v>
      </c>
      <c r="I9" s="96" t="s">
        <v>59</v>
      </c>
      <c r="K9" s="1"/>
      <c r="L9" s="1"/>
    </row>
    <row r="10" spans="1:20" ht="15">
      <c r="A10" s="87" t="s">
        <v>36</v>
      </c>
      <c r="B10" s="47"/>
      <c r="C10" s="47"/>
      <c r="D10" s="47"/>
      <c r="E10" s="47"/>
      <c r="F10" s="47"/>
      <c r="G10" s="48"/>
      <c r="H10" s="79">
        <v>131546.796</v>
      </c>
      <c r="I10" s="49">
        <f>(+H10/B$5)</f>
        <v>160.18264797925065</v>
      </c>
      <c r="K10" s="6"/>
      <c r="L10" s="3"/>
      <c r="M10" t="s">
        <v>2</v>
      </c>
      <c r="N10" s="6">
        <f>+I10</f>
        <v>160.18264797925065</v>
      </c>
      <c r="O10" s="8">
        <f>+N10/N21</f>
        <v>0.026424809539588794</v>
      </c>
      <c r="S10" s="120"/>
      <c r="T10" s="8"/>
    </row>
    <row r="11" spans="1:20" ht="15">
      <c r="A11" s="65" t="s">
        <v>23</v>
      </c>
      <c r="B11" s="47"/>
      <c r="C11" s="47"/>
      <c r="D11" s="47"/>
      <c r="E11" s="47"/>
      <c r="F11" s="47"/>
      <c r="G11" s="48"/>
      <c r="H11" s="79"/>
      <c r="I11" s="14"/>
      <c r="K11" s="6"/>
      <c r="L11" s="1"/>
      <c r="M11" s="88" t="s">
        <v>47</v>
      </c>
      <c r="N11" s="6">
        <f>+I22</f>
        <v>518.1907155481413</v>
      </c>
      <c r="O11" s="8">
        <f>+N11/$N$21</f>
        <v>0.08548423400589938</v>
      </c>
      <c r="S11" s="120"/>
      <c r="T11" s="22"/>
    </row>
    <row r="12" spans="1:20" ht="14.25">
      <c r="A12" s="66" t="s">
        <v>9</v>
      </c>
      <c r="B12" s="90">
        <v>101017081114</v>
      </c>
      <c r="C12" s="105">
        <f>+C50</f>
        <v>8918011252.34709</v>
      </c>
      <c r="D12" s="50">
        <f>+C72+110838094</f>
        <v>25945976765.5</v>
      </c>
      <c r="E12" s="47">
        <f>+D12/B12</f>
        <v>0.2568474210437678</v>
      </c>
      <c r="F12" s="105">
        <f>+C12*E12</f>
        <v>2290568191.004652</v>
      </c>
      <c r="G12" s="4">
        <v>72.5</v>
      </c>
      <c r="H12" s="79">
        <f>+G12*D12/1000000</f>
        <v>1881083.31549875</v>
      </c>
      <c r="I12" s="14">
        <f>(+H12/B$5)</f>
        <v>2290.5681910046515</v>
      </c>
      <c r="K12" s="6"/>
      <c r="L12" s="1"/>
      <c r="M12" s="88" t="s">
        <v>66</v>
      </c>
      <c r="N12" s="5">
        <f>+I24</f>
        <v>331.10462583989863</v>
      </c>
      <c r="O12" s="8">
        <f>+N12/$N$21</f>
        <v>0.05462125133946773</v>
      </c>
      <c r="S12" s="120"/>
      <c r="T12" s="22"/>
    </row>
    <row r="13" spans="1:20" ht="14.25">
      <c r="A13" s="66"/>
      <c r="B13" s="50"/>
      <c r="C13" s="51"/>
      <c r="D13" s="50"/>
      <c r="E13" s="47"/>
      <c r="F13" s="51"/>
      <c r="G13" s="4"/>
      <c r="H13" s="79"/>
      <c r="I13" s="14"/>
      <c r="K13" s="6"/>
      <c r="L13" s="1"/>
      <c r="M13" s="88"/>
      <c r="N13" s="5"/>
      <c r="O13" s="8"/>
      <c r="S13" s="120"/>
      <c r="T13" s="22"/>
    </row>
    <row r="14" spans="1:22" ht="14.25">
      <c r="A14" s="66"/>
      <c r="B14" s="50"/>
      <c r="C14" s="105"/>
      <c r="D14" s="50"/>
      <c r="E14" s="47"/>
      <c r="F14" s="105"/>
      <c r="G14" s="101"/>
      <c r="H14" s="79"/>
      <c r="I14" s="14"/>
      <c r="J14" s="6"/>
      <c r="L14" s="1"/>
      <c r="M14" t="s">
        <v>3</v>
      </c>
      <c r="N14" s="6">
        <f>+I12+I14+I13</f>
        <v>2290.5681910046515</v>
      </c>
      <c r="O14" s="8">
        <f aca="true" t="shared" si="0" ref="O14:O19">+N14/$N$21</f>
        <v>0.3778675714773979</v>
      </c>
      <c r="S14" s="120"/>
      <c r="T14" s="22"/>
      <c r="V14" s="104"/>
    </row>
    <row r="15" spans="1:22" ht="15">
      <c r="A15" s="65" t="s">
        <v>64</v>
      </c>
      <c r="B15" s="50"/>
      <c r="C15" s="51"/>
      <c r="D15" s="50"/>
      <c r="E15" s="47"/>
      <c r="F15" s="51"/>
      <c r="G15" s="101"/>
      <c r="H15" s="79"/>
      <c r="I15" s="14"/>
      <c r="J15" s="6"/>
      <c r="L15" s="1"/>
      <c r="M15" t="s">
        <v>67</v>
      </c>
      <c r="N15" s="6">
        <f>+I16</f>
        <v>798.4155779379711</v>
      </c>
      <c r="O15" s="8">
        <f t="shared" si="0"/>
        <v>0.13171201654241937</v>
      </c>
      <c r="R15" s="88"/>
      <c r="S15" s="120"/>
      <c r="T15" s="22"/>
      <c r="V15" s="104"/>
    </row>
    <row r="16" spans="1:22" ht="14.25">
      <c r="A16" s="66" t="s">
        <v>4</v>
      </c>
      <c r="B16" s="50">
        <v>369502872</v>
      </c>
      <c r="C16" s="105">
        <f>(+B16*G16)/B$5</f>
        <v>2661385346.2245655</v>
      </c>
      <c r="D16" s="50">
        <f>110850858</f>
        <v>110850858</v>
      </c>
      <c r="E16" s="47">
        <f>+D16/B16</f>
        <v>0.29999999025717994</v>
      </c>
      <c r="F16" s="105">
        <f>+C16*E16</f>
        <v>798415577.9379711</v>
      </c>
      <c r="G16" s="4">
        <v>5915</v>
      </c>
      <c r="H16" s="79">
        <f>+G16*D16/1000000</f>
        <v>655682.82507</v>
      </c>
      <c r="I16" s="14">
        <f>(+H16/B$5)</f>
        <v>798.4155779379711</v>
      </c>
      <c r="J16" s="6"/>
      <c r="L16" s="1"/>
      <c r="M16" t="s">
        <v>29</v>
      </c>
      <c r="N16" s="6">
        <f>+I19+I20</f>
        <v>732.1768980675329</v>
      </c>
      <c r="O16" s="8">
        <f t="shared" si="0"/>
        <v>0.12078483733910857</v>
      </c>
      <c r="R16" s="88"/>
      <c r="S16" s="120"/>
      <c r="T16" s="22"/>
      <c r="V16" s="104"/>
    </row>
    <row r="17" spans="1:22" ht="15">
      <c r="A17" s="67"/>
      <c r="B17" s="50"/>
      <c r="C17" s="51"/>
      <c r="D17" s="50"/>
      <c r="E17" s="47"/>
      <c r="F17" s="51"/>
      <c r="G17" s="4"/>
      <c r="H17" s="79"/>
      <c r="I17" s="14"/>
      <c r="J17" s="6"/>
      <c r="L17" s="1"/>
      <c r="M17" t="s">
        <v>49</v>
      </c>
      <c r="N17" s="5">
        <f>+I26</f>
        <v>737.9824770404954</v>
      </c>
      <c r="O17" s="8">
        <f t="shared" si="0"/>
        <v>0.1217425647868871</v>
      </c>
      <c r="R17" s="88"/>
      <c r="S17" s="120"/>
      <c r="T17" s="22"/>
      <c r="V17" s="104"/>
    </row>
    <row r="18" spans="1:22" ht="15">
      <c r="A18" s="65" t="s">
        <v>24</v>
      </c>
      <c r="B18" s="50"/>
      <c r="C18" s="51"/>
      <c r="D18" s="50"/>
      <c r="E18" s="47"/>
      <c r="F18" s="51"/>
      <c r="G18" s="4"/>
      <c r="H18" s="79"/>
      <c r="I18" s="14"/>
      <c r="J18" s="6"/>
      <c r="L18" s="1"/>
      <c r="N18" s="6"/>
      <c r="O18" s="8">
        <f t="shared" si="0"/>
        <v>0</v>
      </c>
      <c r="S18" s="120"/>
      <c r="T18" s="22"/>
      <c r="V18" s="104"/>
    </row>
    <row r="19" spans="1:20" ht="14.25">
      <c r="A19" s="68" t="s">
        <v>54</v>
      </c>
      <c r="B19" s="53">
        <v>50735546149</v>
      </c>
      <c r="C19" s="105" t="s">
        <v>18</v>
      </c>
      <c r="D19" s="53">
        <v>50596933207</v>
      </c>
      <c r="E19" s="55">
        <f>+D19/B19</f>
        <v>0.9972679323960971</v>
      </c>
      <c r="F19" s="105" t="s">
        <v>18</v>
      </c>
      <c r="G19" s="113" t="s">
        <v>18</v>
      </c>
      <c r="H19" s="79">
        <v>469260.068</v>
      </c>
      <c r="I19" s="14">
        <f>(+H19/B$5)</f>
        <v>571.4112587216736</v>
      </c>
      <c r="J19" s="36" t="s">
        <v>61</v>
      </c>
      <c r="L19" s="1"/>
      <c r="M19" t="s">
        <v>5</v>
      </c>
      <c r="N19" s="35">
        <f>+I29</f>
        <v>493.20677642073474</v>
      </c>
      <c r="O19" s="8">
        <f t="shared" si="0"/>
        <v>0.08136271496923121</v>
      </c>
      <c r="S19" s="120"/>
      <c r="T19" s="8"/>
    </row>
    <row r="20" spans="1:20" ht="14.25">
      <c r="A20" s="68" t="s">
        <v>60</v>
      </c>
      <c r="B20" s="53">
        <v>751740</v>
      </c>
      <c r="C20" s="105" t="s">
        <v>18</v>
      </c>
      <c r="D20" s="53">
        <v>751523</v>
      </c>
      <c r="E20" s="55">
        <f>+D20/B20</f>
        <v>0.9997113363662968</v>
      </c>
      <c r="F20" s="105" t="s">
        <v>18</v>
      </c>
      <c r="G20" s="113" t="s">
        <v>18</v>
      </c>
      <c r="H20" s="79">
        <f>162961.725-4472.32-26463.839</f>
        <v>132025.566</v>
      </c>
      <c r="I20" s="14">
        <f>(+H20/B$5)</f>
        <v>160.76563934585926</v>
      </c>
      <c r="J20" s="36" t="s">
        <v>62</v>
      </c>
      <c r="L20" s="1"/>
      <c r="N20" s="35"/>
      <c r="O20" s="8"/>
      <c r="S20" s="120"/>
      <c r="T20" s="8"/>
    </row>
    <row r="21" spans="1:19" ht="15">
      <c r="A21" s="65" t="s">
        <v>47</v>
      </c>
      <c r="B21" s="50"/>
      <c r="C21" s="51"/>
      <c r="D21" s="50"/>
      <c r="E21" s="47"/>
      <c r="F21" s="51"/>
      <c r="G21" s="4"/>
      <c r="H21" s="79"/>
      <c r="I21" s="14"/>
      <c r="J21" s="6"/>
      <c r="L21" s="1"/>
      <c r="M21" t="s">
        <v>21</v>
      </c>
      <c r="N21" s="6">
        <f>SUM(N10:N19)</f>
        <v>6061.827909838676</v>
      </c>
      <c r="O21" s="8">
        <f>SUM(O10:O19)</f>
        <v>1.0000000000000002</v>
      </c>
      <c r="S21" s="120"/>
    </row>
    <row r="22" spans="1:19" ht="14.25">
      <c r="A22" s="68" t="s">
        <v>48</v>
      </c>
      <c r="B22" s="53">
        <v>36796876188</v>
      </c>
      <c r="C22" s="105">
        <f>(+B22*G22)/B$5</f>
        <v>843268280.3333536</v>
      </c>
      <c r="D22" s="53">
        <v>22611783280</v>
      </c>
      <c r="E22" s="55">
        <f>+D22/B22</f>
        <v>0.614502795413216</v>
      </c>
      <c r="F22" s="105">
        <f>+C22*E22</f>
        <v>518190715.54814124</v>
      </c>
      <c r="G22" s="114">
        <v>18.82</v>
      </c>
      <c r="H22" s="79">
        <f>+G22*D22/1000000</f>
        <v>425553.76132960006</v>
      </c>
      <c r="I22" s="14">
        <f>(+H22/B$5)</f>
        <v>518.1907155481413</v>
      </c>
      <c r="J22" s="6"/>
      <c r="L22" s="1"/>
      <c r="M22" t="s">
        <v>6</v>
      </c>
      <c r="N22" s="6">
        <f>I35</f>
        <v>-1325.7633768858907</v>
      </c>
      <c r="O22" s="8"/>
      <c r="S22" s="120"/>
    </row>
    <row r="23" spans="1:19" ht="15">
      <c r="A23" s="89" t="s">
        <v>66</v>
      </c>
      <c r="B23" s="53"/>
      <c r="C23" s="54"/>
      <c r="D23" s="53"/>
      <c r="E23" s="55"/>
      <c r="F23" s="54"/>
      <c r="G23" s="114"/>
      <c r="H23" s="79"/>
      <c r="I23" s="14"/>
      <c r="J23" s="6"/>
      <c r="L23" s="1"/>
      <c r="N23" s="6"/>
      <c r="O23" s="8"/>
      <c r="S23" s="120"/>
    </row>
    <row r="24" spans="1:19" ht="14.25">
      <c r="A24" s="68" t="s">
        <v>55</v>
      </c>
      <c r="B24" s="53">
        <v>9736791983</v>
      </c>
      <c r="C24" s="105">
        <f>(+B24*G24)/B$5</f>
        <v>634314833.9569913</v>
      </c>
      <c r="D24" s="53">
        <v>5082486951</v>
      </c>
      <c r="E24" s="55">
        <f>+D24/B24</f>
        <v>0.5219878333514564</v>
      </c>
      <c r="F24" s="105">
        <f>+C24*E24</f>
        <v>331104625.8398987</v>
      </c>
      <c r="G24" s="114">
        <v>53.5</v>
      </c>
      <c r="H24" s="79">
        <f>+G24*D24/1000000</f>
        <v>271913.0518785</v>
      </c>
      <c r="I24" s="14">
        <f>(+H24/B$5)</f>
        <v>331.10462583989863</v>
      </c>
      <c r="J24" s="6"/>
      <c r="L24" s="1"/>
      <c r="N24" s="6"/>
      <c r="O24" s="8"/>
      <c r="S24" s="120"/>
    </row>
    <row r="25" spans="1:19" ht="15">
      <c r="A25" s="65" t="s">
        <v>51</v>
      </c>
      <c r="B25" s="53"/>
      <c r="C25" s="54"/>
      <c r="D25" s="53"/>
      <c r="E25" s="55"/>
      <c r="F25" s="56"/>
      <c r="G25" s="114"/>
      <c r="H25" s="79"/>
      <c r="I25" s="14"/>
      <c r="J25" s="6"/>
      <c r="L25" s="1"/>
      <c r="N25" s="6"/>
      <c r="O25" s="8"/>
      <c r="S25" s="120"/>
    </row>
    <row r="26" spans="1:19" ht="14.25">
      <c r="A26" s="68" t="s">
        <v>50</v>
      </c>
      <c r="B26" s="59" t="s">
        <v>18</v>
      </c>
      <c r="C26" s="59" t="s">
        <v>18</v>
      </c>
      <c r="D26" s="59" t="s">
        <v>18</v>
      </c>
      <c r="E26" s="55">
        <f>+E19</f>
        <v>0.9972679323960971</v>
      </c>
      <c r="F26" s="59" t="s">
        <v>18</v>
      </c>
      <c r="G26" s="115" t="s">
        <v>18</v>
      </c>
      <c r="H26" s="116">
        <v>606053.349619966</v>
      </c>
      <c r="I26" s="14">
        <f>(+H26/B$5)</f>
        <v>737.9824770404954</v>
      </c>
      <c r="J26" s="36" t="s">
        <v>20</v>
      </c>
      <c r="L26" s="1"/>
      <c r="N26" s="6"/>
      <c r="O26" s="8"/>
      <c r="S26" s="120"/>
    </row>
    <row r="27" spans="1:19" ht="14.25">
      <c r="A27" s="68"/>
      <c r="B27" s="53"/>
      <c r="C27" s="54"/>
      <c r="D27" s="53"/>
      <c r="E27" s="55"/>
      <c r="F27" s="56"/>
      <c r="G27" s="102"/>
      <c r="H27" s="79"/>
      <c r="I27" s="14"/>
      <c r="J27" s="6"/>
      <c r="L27" s="1"/>
      <c r="N27" s="6"/>
      <c r="O27" s="8"/>
      <c r="S27" s="120"/>
    </row>
    <row r="28" spans="1:19" ht="15">
      <c r="A28" s="69"/>
      <c r="B28" s="57"/>
      <c r="C28" s="57"/>
      <c r="D28" s="57"/>
      <c r="E28" s="57"/>
      <c r="F28" s="57"/>
      <c r="G28" s="102"/>
      <c r="H28" s="106"/>
      <c r="I28" s="58"/>
      <c r="J28" s="6"/>
      <c r="L28" s="1"/>
      <c r="M28" t="s">
        <v>7</v>
      </c>
      <c r="N28" s="6">
        <f>+N21+N22</f>
        <v>4736.064532952785</v>
      </c>
      <c r="O28" s="8"/>
      <c r="S28" s="120"/>
    </row>
    <row r="29" spans="1:19" ht="15">
      <c r="A29" s="65" t="s">
        <v>11</v>
      </c>
      <c r="B29" s="50"/>
      <c r="C29" s="60"/>
      <c r="D29" s="55"/>
      <c r="E29" s="47"/>
      <c r="F29" s="51"/>
      <c r="G29" s="100"/>
      <c r="H29" s="107">
        <v>405036.201</v>
      </c>
      <c r="I29" s="49">
        <f>H29/B$5</f>
        <v>493.20677642073474</v>
      </c>
      <c r="J29" s="36" t="s">
        <v>20</v>
      </c>
      <c r="L29" s="1"/>
      <c r="S29" s="120"/>
    </row>
    <row r="30" spans="1:19" ht="12.75">
      <c r="A30" s="70"/>
      <c r="B30" s="47"/>
      <c r="C30" s="52"/>
      <c r="D30" s="50"/>
      <c r="E30" s="50"/>
      <c r="F30" s="51"/>
      <c r="G30" s="100"/>
      <c r="H30" s="79"/>
      <c r="I30" s="14"/>
      <c r="L30" s="1"/>
      <c r="S30" s="120"/>
    </row>
    <row r="31" spans="1:19" ht="12.75">
      <c r="A31" s="74" t="s">
        <v>22</v>
      </c>
      <c r="B31" s="75"/>
      <c r="C31" s="76"/>
      <c r="D31" s="77"/>
      <c r="E31" s="75"/>
      <c r="F31" s="75"/>
      <c r="G31" s="108"/>
      <c r="H31" s="80">
        <f>SUM(H10:H30)</f>
        <v>4978154.934396816</v>
      </c>
      <c r="I31" s="78">
        <f>SUM(I10:I30)</f>
        <v>6061.8279098386765</v>
      </c>
      <c r="L31" s="1"/>
      <c r="M31" s="23" t="s">
        <v>31</v>
      </c>
      <c r="N31" s="23">
        <f>+F40</f>
        <v>1662759593</v>
      </c>
      <c r="S31" s="120"/>
    </row>
    <row r="32" spans="1:19" ht="15">
      <c r="A32" s="87" t="s">
        <v>46</v>
      </c>
      <c r="B32" s="12"/>
      <c r="C32" s="12"/>
      <c r="D32" s="12"/>
      <c r="E32" s="12"/>
      <c r="F32" s="12"/>
      <c r="G32" s="109"/>
      <c r="H32" s="79">
        <f>+B64</f>
        <v>1088756.658</v>
      </c>
      <c r="I32" s="49">
        <f>+H32/B5</f>
        <v>1325.7633768858907</v>
      </c>
      <c r="K32" s="1"/>
      <c r="L32" s="1"/>
      <c r="M32" s="23"/>
      <c r="N32" s="23"/>
      <c r="S32" s="120"/>
    </row>
    <row r="33" spans="1:19" ht="13.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32</v>
      </c>
      <c r="N33" s="23">
        <f>+N28*1000000</f>
        <v>4736064532.9527855</v>
      </c>
      <c r="S33" s="120"/>
    </row>
    <row r="34" spans="1:19" ht="12.75">
      <c r="A34" s="72" t="s">
        <v>13</v>
      </c>
      <c r="B34" s="9"/>
      <c r="C34" s="9"/>
      <c r="D34" s="9"/>
      <c r="E34" s="9"/>
      <c r="F34" s="9"/>
      <c r="G34" s="9"/>
      <c r="H34" s="10">
        <f>+H31</f>
        <v>4978154.934396816</v>
      </c>
      <c r="I34" s="11">
        <f>H34/B$5</f>
        <v>6061.8279098386765</v>
      </c>
      <c r="K34" s="1"/>
      <c r="L34" s="1"/>
      <c r="M34" s="23"/>
      <c r="N34" s="23"/>
      <c r="S34" s="120"/>
    </row>
    <row r="35" spans="1:19" ht="12.75">
      <c r="A35" s="73" t="s">
        <v>65</v>
      </c>
      <c r="B35" s="12"/>
      <c r="C35" s="12"/>
      <c r="D35" s="12"/>
      <c r="E35" s="12"/>
      <c r="F35" s="12"/>
      <c r="G35" s="12"/>
      <c r="H35" s="13">
        <f>-H32</f>
        <v>-1088756.658</v>
      </c>
      <c r="I35" s="14">
        <f>H35/B$5</f>
        <v>-1325.7633768858907</v>
      </c>
      <c r="K35" s="1"/>
      <c r="L35" s="1"/>
      <c r="M35" t="s">
        <v>33</v>
      </c>
      <c r="N35" s="26">
        <f>+B5</f>
        <v>821.23</v>
      </c>
      <c r="S35" s="120"/>
    </row>
    <row r="36" spans="1:19" ht="13.5" thickBot="1">
      <c r="A36" s="41" t="s">
        <v>14</v>
      </c>
      <c r="B36" s="15"/>
      <c r="C36" s="15"/>
      <c r="D36" s="15"/>
      <c r="E36" s="15"/>
      <c r="F36" s="15"/>
      <c r="G36" s="81" t="s">
        <v>7</v>
      </c>
      <c r="H36" s="41">
        <f>+H34+H35</f>
        <v>3889398.2763968166</v>
      </c>
      <c r="I36" s="42">
        <f>+I34+I35</f>
        <v>4736.064532952786</v>
      </c>
      <c r="K36" s="1"/>
      <c r="L36" s="1"/>
      <c r="N36" s="6"/>
      <c r="S36" s="120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34</v>
      </c>
      <c r="N37" s="39">
        <f>+(N33*N35)/N31</f>
        <v>2339.1224400512697</v>
      </c>
    </row>
    <row r="38" spans="1:14" ht="12.75">
      <c r="A38" s="1"/>
      <c r="B38" s="1"/>
      <c r="C38" s="1"/>
      <c r="D38" s="1"/>
      <c r="E38" s="1"/>
      <c r="F38" s="38" t="s">
        <v>44</v>
      </c>
      <c r="G38" s="45">
        <f>+H36*1000000/F40</f>
        <v>2339.1224400512697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2" t="s">
        <v>39</v>
      </c>
      <c r="B40" s="16"/>
      <c r="C40" s="16"/>
      <c r="D40" s="16"/>
      <c r="E40" s="16"/>
      <c r="F40" s="110">
        <f>1662759593</f>
        <v>1662759593</v>
      </c>
      <c r="G40" s="117">
        <v>1179.9</v>
      </c>
      <c r="H40" s="17">
        <f>+G40*F40/1000000</f>
        <v>1961890.0437807003</v>
      </c>
      <c r="I40" s="18">
        <f>H40/B$5</f>
        <v>2388.9653858002025</v>
      </c>
      <c r="K40" s="1"/>
      <c r="L40" s="1"/>
      <c r="N40" s="6"/>
    </row>
    <row r="41" spans="1:12" ht="13.5" thickBot="1">
      <c r="A41" s="28" t="s">
        <v>8</v>
      </c>
      <c r="B41" s="1"/>
      <c r="C41" s="1"/>
      <c r="D41" s="1"/>
      <c r="E41" s="1"/>
      <c r="F41" s="1"/>
      <c r="G41" s="1"/>
      <c r="H41" s="19">
        <f>(H40-H36)/H36</f>
        <v>-0.4955800603690765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3" t="s">
        <v>15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26</v>
      </c>
      <c r="C48" s="30" t="s">
        <v>27</v>
      </c>
      <c r="F48" s="30" t="s">
        <v>25</v>
      </c>
      <c r="G48" s="30" t="s">
        <v>28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June 30, 2020</v>
      </c>
      <c r="C49" s="32" t="str">
        <f>+B49</f>
        <v>as of June 30, 2020</v>
      </c>
      <c r="D49" s="32" t="s">
        <v>10</v>
      </c>
      <c r="E49" s="32" t="s">
        <v>17</v>
      </c>
      <c r="F49" s="32" t="str">
        <f>+B49</f>
        <v>as of June 30, 2020</v>
      </c>
      <c r="G49" s="32" t="str">
        <f>+F49</f>
        <v>as of June 30, 2020</v>
      </c>
      <c r="I49" s="1"/>
      <c r="J49" s="5"/>
      <c r="K49" s="1"/>
      <c r="L49" s="1"/>
      <c r="M49" s="34"/>
    </row>
    <row r="50" spans="1:12" ht="12.75">
      <c r="A50" s="1" t="s">
        <v>9</v>
      </c>
      <c r="B50" s="1">
        <f>+B12</f>
        <v>101017081114</v>
      </c>
      <c r="C50" s="98">
        <f>(+B50*G50)/B$5</f>
        <v>8918011252.34709</v>
      </c>
      <c r="D50" s="1">
        <f>+D12</f>
        <v>25945976765.5</v>
      </c>
      <c r="E50" s="22">
        <f>+D50/B50</f>
        <v>0.2568474210437678</v>
      </c>
      <c r="F50" s="99">
        <f>+C50*E50</f>
        <v>2290568191.004652</v>
      </c>
      <c r="G50" s="26">
        <f>+G12</f>
        <v>72.5</v>
      </c>
      <c r="I50" s="1"/>
      <c r="J50" s="5"/>
      <c r="K50" s="1"/>
      <c r="L50" s="1"/>
    </row>
    <row r="51" spans="1:12" ht="12.75">
      <c r="A51" s="91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41</v>
      </c>
      <c r="B60" s="1">
        <v>972672.835</v>
      </c>
      <c r="C60" s="6">
        <f>+B60/B5</f>
        <v>1184.4097694921031</v>
      </c>
      <c r="D60" s="23"/>
      <c r="H60" s="23"/>
      <c r="L60" s="1"/>
    </row>
    <row r="61" spans="1:8" ht="12.75">
      <c r="A61" t="s">
        <v>52</v>
      </c>
      <c r="B61" s="1">
        <v>98997.066</v>
      </c>
      <c r="C61" s="5">
        <f>+B61/B5</f>
        <v>120.54730830583394</v>
      </c>
      <c r="D61" s="1"/>
      <c r="E61" s="1"/>
      <c r="H61" s="23"/>
    </row>
    <row r="62" spans="1:8" ht="12.75">
      <c r="A62" t="s">
        <v>53</v>
      </c>
      <c r="B62" s="1">
        <v>17086.757</v>
      </c>
      <c r="C62" s="5">
        <f>+B62/B5</f>
        <v>20.806299087953438</v>
      </c>
      <c r="F62" s="98"/>
      <c r="G62" s="22"/>
      <c r="H62" s="23"/>
    </row>
    <row r="63" spans="1:8" ht="12.75">
      <c r="A63" s="88"/>
      <c r="B63" s="1"/>
      <c r="C63" s="5"/>
      <c r="F63" s="1"/>
      <c r="G63" s="22"/>
      <c r="H63" s="23"/>
    </row>
    <row r="64" spans="1:8" ht="12.75">
      <c r="A64" s="24" t="s">
        <v>37</v>
      </c>
      <c r="B64" s="103">
        <f>+B60+B61+B62+B63</f>
        <v>1088756.658</v>
      </c>
      <c r="C64" s="84">
        <f>+C60+C61+C62</f>
        <v>1325.7633768858905</v>
      </c>
      <c r="D64" s="1"/>
      <c r="F64" s="98"/>
      <c r="G64" s="22"/>
      <c r="H64" s="23"/>
    </row>
    <row r="65" spans="2:8" ht="12.75">
      <c r="B65" s="1"/>
      <c r="C65" s="1"/>
      <c r="D65" s="1"/>
      <c r="F65" s="98"/>
      <c r="G65" s="22"/>
      <c r="H65" s="23"/>
    </row>
    <row r="66" spans="2:6" ht="12.75">
      <c r="B66" s="1"/>
      <c r="C66" s="1"/>
      <c r="F66" s="1"/>
    </row>
    <row r="67" spans="1:6" ht="12.75">
      <c r="A67" s="88" t="s">
        <v>70</v>
      </c>
      <c r="B67" s="1"/>
      <c r="C67" s="1"/>
      <c r="F67" s="1"/>
    </row>
    <row r="68" spans="1:6" ht="12.75">
      <c r="A68" s="88" t="s">
        <v>63</v>
      </c>
      <c r="C68" s="1"/>
      <c r="F68" s="38"/>
    </row>
    <row r="69" spans="1:6" ht="12.75">
      <c r="A69" s="88"/>
      <c r="C69" s="1"/>
      <c r="F69" s="38"/>
    </row>
    <row r="70" spans="2:6" ht="12.75">
      <c r="B70" s="38" t="s">
        <v>9</v>
      </c>
      <c r="C70" s="38" t="s">
        <v>39</v>
      </c>
      <c r="D70" s="38" t="s">
        <v>40</v>
      </c>
      <c r="E70" s="26"/>
      <c r="F70" s="26"/>
    </row>
    <row r="71" spans="2:6" ht="12.75">
      <c r="B71" s="22">
        <f>+C71+D71</f>
        <v>1</v>
      </c>
      <c r="C71" s="86">
        <v>0.5</v>
      </c>
      <c r="D71" s="86">
        <v>0.5</v>
      </c>
      <c r="E71" s="23"/>
      <c r="F71" s="23"/>
    </row>
    <row r="72" spans="1:6" ht="12.75">
      <c r="A72" t="s">
        <v>38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Constanza Pumarino</cp:lastModifiedBy>
  <cp:lastPrinted>2020-10-16T21:05:13Z</cp:lastPrinted>
  <dcterms:created xsi:type="dcterms:W3CDTF">2000-08-28T16:15:11Z</dcterms:created>
  <dcterms:modified xsi:type="dcterms:W3CDTF">2020-10-16T21:33:27Z</dcterms:modified>
  <cp:category/>
  <cp:version/>
  <cp:contentType/>
  <cp:contentStatus/>
</cp:coreProperties>
</file>