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30" activeTab="0"/>
  </bookViews>
  <sheets>
    <sheet name="Quiñenco" sheetId="1" r:id="rId1"/>
  </sheets>
  <definedNames>
    <definedName name="_xlnm.Print_Area" localSheetId="0">'Quiñenco'!$R$11:$U$19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<sst xmlns="http://schemas.openxmlformats.org/spreadsheetml/2006/main" count="90" uniqueCount="71">
  <si>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</si>
  <si>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</si>
  <si>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</si>
  <si>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</si>
  <si>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</si>
  <si>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</si>
  <si>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</si>
  <si>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</si>
  <si>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</si>
  <si>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</si>
  <si>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</si>
  <si>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</si>
  <si>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</si>
  <si>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</si>
  <si>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</si>
  <si>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</si>
  <si>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</si>
  <si>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</si>
  <si>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</si>
  <si>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</si>
  <si>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</si>
  <si>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</si>
  <si>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</si>
  <si>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</si>
  <si>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</si>
  <si>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</si>
  <si>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</si>
  <si>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</si>
  <si>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</si>
  <si>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</si>
  <si>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</si>
  <si>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</si>
  <si>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</si>
  <si>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</si>
  <si>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</si>
  <si>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</si>
  <si>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</si>
  <si>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</si>
  <si>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</si>
  <si>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</si>
  <si>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</si>
  <si>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</si>
  <si>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</si>
  <si>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</si>
  <si>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</si>
  <si>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</si>
  <si>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</si>
  <si>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</si>
  <si>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</si>
  <si>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</si>
  <si>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</si>
  <si>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</si>
  <si>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SM SAAM</t>
  </si>
  <si>
    <t>Observed USD ex. Rt.</t>
  </si>
  <si>
    <t>Company Market Cap in USD</t>
  </si>
  <si>
    <t>Value of Investment (USD)</t>
  </si>
  <si>
    <t>MUSD</t>
  </si>
  <si>
    <t>Techpack</t>
  </si>
  <si>
    <t>Port Services</t>
  </si>
  <si>
    <t>NAV estimate*</t>
  </si>
  <si>
    <t>Book Value**</t>
  </si>
  <si>
    <t xml:space="preserve">** Note: Net of account receivable from Inversiones Río Bravo (fully owned subsidiary). </t>
  </si>
  <si>
    <t>Beverage:</t>
  </si>
  <si>
    <t>Beverage</t>
  </si>
  <si>
    <t xml:space="preserve">            IRSA (50%)</t>
  </si>
  <si>
    <t>Plus: 50.0% of LQIF's debt</t>
  </si>
  <si>
    <t>Invexans Corporate</t>
  </si>
  <si>
    <t>* NAV estimate: market value of investment in Nexans + other net assets at book value of Invexans Corporate.</t>
  </si>
  <si>
    <t>Financial Debt</t>
  </si>
  <si>
    <t>BV as of June 30, 2021, MV as of June 30, 2021</t>
  </si>
  <si>
    <t>as of June 30, 2021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</si>
</sst>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#,##0;\(#,##0\)"/>
    <numFmt numFmtId="177" formatCode="#,##0.00;\(#,##0.00\)"/>
    <numFmt numFmtId="178" formatCode="#,##0.0;\(#,##0.0\)"/>
    <numFmt numFmtId="179" formatCode="0.0"/>
    <numFmt numFmtId="180" formatCode="0.000000000000"/>
    <numFmt numFmtId="181" formatCode="&quot;$&quot;\ #,##0.0"/>
    <numFmt numFmtId="182" formatCode="#,##0.0"/>
    <numFmt numFmtId="183" formatCode="&quot;$&quot;\ #,##0"/>
    <numFmt numFmtId="184" formatCode="0.00000"/>
    <numFmt numFmtId="185" formatCode="0.0000"/>
    <numFmt numFmtId="186" formatCode="[$USD]\ #,##0;[Red][$USD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0.000%"/>
    <numFmt numFmtId="193" formatCode="0.0000%"/>
    <numFmt numFmtId="194" formatCode="0.00000%"/>
    <numFmt numFmtId="195" formatCode="#,##0.000;\(#,##0.000\)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176" fontId="1" fillId="0" borderId="0" xfId="0" applyNumberFormat="1" applyFont="1" applyBorder="1" applyAlignment="1">
      <alignment/>
    </xf>
    <xf numFmtId="176" fontId="0" fillId="0" borderId="20" xfId="0" applyNumberFormat="1" applyBorder="1" applyAlignment="1">
      <alignment horizontal="right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3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3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3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83" fontId="0" fillId="0" borderId="0" xfId="55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76" fontId="3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left"/>
    </xf>
    <xf numFmtId="176" fontId="4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0" fillId="0" borderId="21" xfId="0" applyNumberForma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5" fillId="0" borderId="15" xfId="0" applyNumberFormat="1" applyFont="1" applyBorder="1" applyAlignment="1">
      <alignment horizontal="center"/>
    </xf>
    <xf numFmtId="176" fontId="4" fillId="0" borderId="17" xfId="0" applyNumberFormat="1" applyFont="1" applyFill="1" applyBorder="1" applyAlignment="1">
      <alignment horizontal="left"/>
    </xf>
    <xf numFmtId="176" fontId="8" fillId="0" borderId="19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76" fontId="3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3" fillId="0" borderId="13" xfId="0" applyNumberFormat="1" applyFont="1" applyFill="1" applyBorder="1" applyAlignment="1">
      <alignment horizontal="left"/>
    </xf>
    <xf numFmtId="176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6" fontId="9" fillId="34" borderId="0" xfId="0" applyNumberFormat="1" applyFont="1" applyFill="1" applyBorder="1" applyAlignment="1">
      <alignment horizontal="center"/>
    </xf>
    <xf numFmtId="176" fontId="9" fillId="34" borderId="26" xfId="0" applyNumberFormat="1" applyFont="1" applyFill="1" applyBorder="1" applyAlignment="1">
      <alignment horizontal="right"/>
    </xf>
    <xf numFmtId="176" fontId="9" fillId="34" borderId="14" xfId="0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86" fontId="0" fillId="0" borderId="19" xfId="55" applyNumberFormat="1" applyFont="1" applyFill="1" applyBorder="1" applyAlignment="1">
      <alignment horizontal="right" readingOrder="1"/>
    </xf>
    <xf numFmtId="177" fontId="0" fillId="0" borderId="0" xfId="0" applyNumberFormat="1" applyFill="1" applyBorder="1" applyAlignment="1">
      <alignment/>
    </xf>
    <xf numFmtId="181" fontId="0" fillId="0" borderId="0" xfId="55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0" fillId="0" borderId="17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76" fontId="5" fillId="34" borderId="29" xfId="0" applyNumberFormat="1" applyFont="1" applyFill="1" applyBorder="1" applyAlignment="1">
      <alignment horizontal="center"/>
    </xf>
    <xf numFmtId="176" fontId="5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H20" sqref="H20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421875" style="0" customWidth="1"/>
    <col min="4" max="4" width="19.421875" style="0" customWidth="1"/>
    <col min="5" max="5" width="18.140625" style="0" customWidth="1"/>
    <col min="6" max="6" width="26.00390625" style="0" customWidth="1"/>
    <col min="7" max="7" width="24.42187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574218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35</v>
      </c>
      <c r="B2" s="1"/>
      <c r="C2" s="91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69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2.75" thickBot="1">
      <c r="A5" s="1" t="s">
        <v>53</v>
      </c>
      <c r="B5" s="4">
        <v>727.76</v>
      </c>
      <c r="C5" s="1"/>
      <c r="D5" s="1"/>
      <c r="E5" s="1"/>
      <c r="F5" s="1"/>
      <c r="G5" s="1"/>
      <c r="J5" s="1"/>
      <c r="K5" s="1"/>
      <c r="L5" s="1"/>
      <c r="M5" s="26" t="str">
        <f>+G9</f>
        <v>as of June 30, 2021</v>
      </c>
    </row>
    <row r="6" spans="1:13" ht="12">
      <c r="A6" s="1" t="s">
        <v>45</v>
      </c>
      <c r="B6" s="108">
        <f>DATE(21,6,30)</f>
        <v>7852</v>
      </c>
      <c r="C6" s="1"/>
      <c r="D6" s="1"/>
      <c r="E6" s="1"/>
      <c r="F6" s="1"/>
      <c r="G6" s="1"/>
      <c r="J6" s="1"/>
      <c r="K6" s="1"/>
      <c r="L6" s="1"/>
      <c r="M6" s="12"/>
    </row>
    <row r="7" spans="1:12" ht="12.75" thickBot="1">
      <c r="A7" s="1"/>
      <c r="B7" s="1"/>
      <c r="C7" s="24"/>
      <c r="E7" s="1"/>
      <c r="F7" s="1"/>
      <c r="G7" s="1"/>
      <c r="H7" s="28"/>
      <c r="K7" s="1"/>
      <c r="L7" s="1"/>
    </row>
    <row r="8" spans="1:15" ht="13.5">
      <c r="A8" s="63" t="s">
        <v>30</v>
      </c>
      <c r="B8" s="93" t="s">
        <v>12</v>
      </c>
      <c r="C8" s="93" t="s">
        <v>54</v>
      </c>
      <c r="D8" s="94"/>
      <c r="E8" s="94"/>
      <c r="F8" s="93" t="s">
        <v>55</v>
      </c>
      <c r="G8" s="93" t="s">
        <v>42</v>
      </c>
      <c r="H8" s="118" t="s">
        <v>43</v>
      </c>
      <c r="I8" s="119"/>
      <c r="K8" s="1"/>
      <c r="L8" s="1"/>
      <c r="M8" t="s">
        <v>1</v>
      </c>
      <c r="N8" s="98"/>
      <c r="O8" s="7"/>
    </row>
    <row r="9" spans="1:12" ht="12.75">
      <c r="A9" s="64"/>
      <c r="B9" s="95" t="s">
        <v>70</v>
      </c>
      <c r="C9" s="95" t="str">
        <f>+B9</f>
        <v>as of June 30, 2021</v>
      </c>
      <c r="D9" s="95" t="s">
        <v>10</v>
      </c>
      <c r="E9" s="95" t="s">
        <v>16</v>
      </c>
      <c r="F9" s="95" t="str">
        <f>+C9</f>
        <v>as of June 30, 2021</v>
      </c>
      <c r="G9" s="95" t="str">
        <f>+F9</f>
        <v>as of June 30, 2021</v>
      </c>
      <c r="H9" s="96" t="s">
        <v>19</v>
      </c>
      <c r="I9" s="97" t="s">
        <v>56</v>
      </c>
      <c r="K9" s="1"/>
      <c r="L9" s="1"/>
    </row>
    <row r="10" spans="1:20" ht="13.5">
      <c r="A10" s="87" t="s">
        <v>36</v>
      </c>
      <c r="B10" s="46"/>
      <c r="C10" s="46"/>
      <c r="D10" s="46"/>
      <c r="E10" s="46"/>
      <c r="F10" s="46"/>
      <c r="G10" s="47"/>
      <c r="H10" s="79">
        <v>219662.765</v>
      </c>
      <c r="I10" s="48">
        <f>(+H10/B$5)</f>
        <v>301.8340730460592</v>
      </c>
      <c r="K10" s="6"/>
      <c r="L10" s="3"/>
      <c r="M10" t="s">
        <v>2</v>
      </c>
      <c r="N10" s="6">
        <f>+I10</f>
        <v>301.8340730460592</v>
      </c>
      <c r="O10" s="8">
        <f>+N10/N21</f>
        <v>0.031229163409345877</v>
      </c>
      <c r="T10" s="8"/>
    </row>
    <row r="11" spans="1:20" ht="13.5">
      <c r="A11" s="65" t="s">
        <v>23</v>
      </c>
      <c r="B11" s="46"/>
      <c r="C11" s="46"/>
      <c r="D11" s="46"/>
      <c r="E11" s="46"/>
      <c r="F11" s="46"/>
      <c r="G11" s="47"/>
      <c r="H11" s="79"/>
      <c r="I11" s="14"/>
      <c r="K11" s="6"/>
      <c r="L11" s="1"/>
      <c r="M11" s="88" t="s">
        <v>47</v>
      </c>
      <c r="N11" s="6">
        <f>+I22</f>
        <v>2971.0578028704517</v>
      </c>
      <c r="O11" s="8">
        <f>+N11/$N$21</f>
        <v>0.30739952149237604</v>
      </c>
      <c r="T11" s="21"/>
    </row>
    <row r="12" spans="1:20" ht="13.5">
      <c r="A12" s="66" t="s">
        <v>9</v>
      </c>
      <c r="B12" s="52">
        <v>101017081114</v>
      </c>
      <c r="C12" s="99">
        <f>+C50</f>
        <v>10062009742.15931</v>
      </c>
      <c r="D12" s="117">
        <f>+C72+110838094</f>
        <v>25945976765.5</v>
      </c>
      <c r="E12" s="46">
        <f>+D12/B12</f>
        <v>0.2568474210437678</v>
      </c>
      <c r="F12" s="99">
        <f>+C12*E12</f>
        <v>2584401252.7908854</v>
      </c>
      <c r="G12" s="101">
        <v>72.49</v>
      </c>
      <c r="H12" s="79">
        <f>+G12*D12/1000000</f>
        <v>1880823.855731095</v>
      </c>
      <c r="I12" s="14">
        <f>(+H12/B$5)</f>
        <v>2584.401252790886</v>
      </c>
      <c r="K12" s="6"/>
      <c r="L12" s="1"/>
      <c r="M12" s="88" t="s">
        <v>58</v>
      </c>
      <c r="N12" s="5">
        <f>+I24</f>
        <v>366.2971866823541</v>
      </c>
      <c r="O12" s="8">
        <f>+N12/$N$21</f>
        <v>0.03789881832705256</v>
      </c>
      <c r="T12" s="21"/>
    </row>
    <row r="13" spans="1:20" ht="13.5">
      <c r="A13" s="66"/>
      <c r="B13" s="51"/>
      <c r="C13" s="50"/>
      <c r="D13" s="51"/>
      <c r="E13" s="46"/>
      <c r="F13" s="50"/>
      <c r="G13" s="101"/>
      <c r="H13" s="79"/>
      <c r="I13" s="14"/>
      <c r="K13" s="6"/>
      <c r="L13" s="1"/>
      <c r="M13" s="88"/>
      <c r="N13" s="5"/>
      <c r="O13" s="8"/>
      <c r="T13" s="21"/>
    </row>
    <row r="14" spans="1:22" ht="13.5">
      <c r="A14" s="66"/>
      <c r="B14" s="51"/>
      <c r="C14" s="99"/>
      <c r="D14" s="51"/>
      <c r="E14" s="46"/>
      <c r="F14" s="99"/>
      <c r="G14" s="102"/>
      <c r="H14" s="79"/>
      <c r="I14" s="14"/>
      <c r="J14" s="6"/>
      <c r="L14" s="1"/>
      <c r="M14" t="s">
        <v>3</v>
      </c>
      <c r="N14" s="6">
        <f>+I12+I14+I13</f>
        <v>2584.401252790886</v>
      </c>
      <c r="O14" s="8">
        <f aca="true" t="shared" si="0" ref="O14:O19">+N14/$N$21</f>
        <v>0.2673942283063875</v>
      </c>
      <c r="S14" s="88"/>
      <c r="T14" s="21"/>
      <c r="V14" s="105"/>
    </row>
    <row r="15" spans="1:22" ht="13.5">
      <c r="A15" s="65" t="s">
        <v>62</v>
      </c>
      <c r="B15" s="51"/>
      <c r="C15" s="50"/>
      <c r="D15" s="51"/>
      <c r="E15" s="46"/>
      <c r="F15" s="50"/>
      <c r="G15" s="102"/>
      <c r="H15" s="79"/>
      <c r="I15" s="14"/>
      <c r="J15" s="6"/>
      <c r="L15" s="1"/>
      <c r="M15" t="s">
        <v>63</v>
      </c>
      <c r="N15" s="6">
        <f>+I16</f>
        <v>1237.4305351533474</v>
      </c>
      <c r="O15" s="8">
        <f t="shared" si="0"/>
        <v>0.1280303446195792</v>
      </c>
      <c r="R15" s="88"/>
      <c r="S15" s="88"/>
      <c r="T15" s="21"/>
      <c r="V15" s="105"/>
    </row>
    <row r="16" spans="1:22" ht="13.5">
      <c r="A16" s="66" t="s">
        <v>4</v>
      </c>
      <c r="B16" s="117">
        <v>369502872</v>
      </c>
      <c r="C16" s="99">
        <f>(+B16*G16)/B$5</f>
        <v>3757225188.3686934</v>
      </c>
      <c r="D16" s="117">
        <v>121694632</v>
      </c>
      <c r="E16" s="46">
        <f>+D16/B16</f>
        <v>0.32934691776901803</v>
      </c>
      <c r="F16" s="99">
        <f>+C16*E16</f>
        <v>1237430535.1533473</v>
      </c>
      <c r="G16" s="101">
        <v>7400.1</v>
      </c>
      <c r="H16" s="79">
        <f>+G16*D16/1000000</f>
        <v>900552.4462632</v>
      </c>
      <c r="I16" s="14">
        <f>(+H16/B$5)</f>
        <v>1237.4305351533474</v>
      </c>
      <c r="J16" s="6"/>
      <c r="L16" s="1"/>
      <c r="M16" t="s">
        <v>29</v>
      </c>
      <c r="N16" s="6">
        <f>+I19+I20</f>
        <v>1347.3569583379135</v>
      </c>
      <c r="O16" s="8">
        <f t="shared" si="0"/>
        <v>0.13940384595424088</v>
      </c>
      <c r="R16" s="88"/>
      <c r="S16" s="88"/>
      <c r="T16" s="21"/>
      <c r="V16" s="105"/>
    </row>
    <row r="17" spans="1:22" ht="13.5">
      <c r="A17" s="67"/>
      <c r="B17" s="51"/>
      <c r="C17" s="50"/>
      <c r="D17" s="51"/>
      <c r="E17" s="46"/>
      <c r="F17" s="50"/>
      <c r="G17" s="101"/>
      <c r="H17" s="79"/>
      <c r="I17" s="14"/>
      <c r="J17" s="6"/>
      <c r="L17" s="1"/>
      <c r="M17" t="s">
        <v>49</v>
      </c>
      <c r="N17" s="5">
        <f>+I26</f>
        <v>837.3854095231195</v>
      </c>
      <c r="O17" s="8">
        <f t="shared" si="0"/>
        <v>0.08663980685377744</v>
      </c>
      <c r="R17" s="88"/>
      <c r="S17" s="88"/>
      <c r="T17" s="21"/>
      <c r="V17" s="105"/>
    </row>
    <row r="18" spans="1:22" ht="13.5">
      <c r="A18" s="65" t="s">
        <v>24</v>
      </c>
      <c r="B18" s="51"/>
      <c r="C18" s="50"/>
      <c r="D18" s="51"/>
      <c r="E18" s="46"/>
      <c r="F18" s="50"/>
      <c r="G18" s="101"/>
      <c r="H18" s="79"/>
      <c r="I18" s="14"/>
      <c r="J18" s="6"/>
      <c r="L18" s="1"/>
      <c r="N18" s="6"/>
      <c r="O18" s="8"/>
      <c r="T18" s="21"/>
      <c r="V18" s="105"/>
    </row>
    <row r="19" spans="1:20" ht="13.5">
      <c r="A19" s="68" t="s">
        <v>66</v>
      </c>
      <c r="B19" s="52">
        <v>50735546149</v>
      </c>
      <c r="C19" s="107" t="s">
        <v>18</v>
      </c>
      <c r="D19" s="52">
        <v>50596933207</v>
      </c>
      <c r="E19" s="54">
        <f>+D19/B19</f>
        <v>0.9972679323960971</v>
      </c>
      <c r="F19" s="107" t="s">
        <v>18</v>
      </c>
      <c r="G19" s="106" t="s">
        <v>18</v>
      </c>
      <c r="H19" s="79">
        <v>859857.951</v>
      </c>
      <c r="I19" s="14">
        <f>(+H19/B$5)</f>
        <v>1181.5130688688578</v>
      </c>
      <c r="J19" s="35" t="s">
        <v>59</v>
      </c>
      <c r="L19" s="1"/>
      <c r="M19" t="s">
        <v>5</v>
      </c>
      <c r="N19" s="34">
        <f>+I29</f>
        <v>19.371549686709905</v>
      </c>
      <c r="O19" s="8">
        <f t="shared" si="0"/>
        <v>0.0020042710372404227</v>
      </c>
      <c r="T19" s="8"/>
    </row>
    <row r="20" spans="1:20" ht="13.5">
      <c r="A20" s="68" t="s">
        <v>57</v>
      </c>
      <c r="B20" s="52">
        <v>751740</v>
      </c>
      <c r="C20" s="107" t="s">
        <v>18</v>
      </c>
      <c r="D20" s="52">
        <v>751523</v>
      </c>
      <c r="E20" s="54">
        <f>+D20/B20</f>
        <v>0.9997113363662968</v>
      </c>
      <c r="F20" s="107" t="s">
        <v>18</v>
      </c>
      <c r="G20" s="106" t="s">
        <v>18</v>
      </c>
      <c r="H20" s="79">
        <v>120694.549</v>
      </c>
      <c r="I20" s="14">
        <f>(+H20/B$5)</f>
        <v>165.84388946905574</v>
      </c>
      <c r="J20" s="35" t="s">
        <v>60</v>
      </c>
      <c r="L20" s="1"/>
      <c r="N20" s="34"/>
      <c r="O20" s="8"/>
      <c r="T20" s="8"/>
    </row>
    <row r="21" spans="1:15" ht="13.5">
      <c r="A21" s="65" t="s">
        <v>47</v>
      </c>
      <c r="B21" s="51"/>
      <c r="C21" s="50"/>
      <c r="D21" s="51"/>
      <c r="E21" s="46"/>
      <c r="F21" s="50"/>
      <c r="G21" s="101"/>
      <c r="H21" s="79"/>
      <c r="I21" s="14"/>
      <c r="J21" s="6"/>
      <c r="L21" s="1"/>
      <c r="M21" t="s">
        <v>21</v>
      </c>
      <c r="N21" s="6">
        <f>SUM(N10:N19)</f>
        <v>9665.134768090842</v>
      </c>
      <c r="O21" s="8">
        <f>SUM(O10:O19)</f>
        <v>0.9999999999999999</v>
      </c>
    </row>
    <row r="22" spans="1:15" ht="13.5">
      <c r="A22" s="68" t="s">
        <v>48</v>
      </c>
      <c r="B22" s="52">
        <v>51319876188</v>
      </c>
      <c r="C22" s="99">
        <f>(+B22*G22)/B$5</f>
        <v>4470814760.799164</v>
      </c>
      <c r="D22" s="52">
        <v>34104369505</v>
      </c>
      <c r="E22" s="54">
        <f>+D22/B22</f>
        <v>0.6645450464468295</v>
      </c>
      <c r="F22" s="99">
        <f>+C22*E22</f>
        <v>2971057802.8704515</v>
      </c>
      <c r="G22" s="103">
        <v>63.4</v>
      </c>
      <c r="H22" s="79">
        <f>+G22*D22/1000000</f>
        <v>2162217.026617</v>
      </c>
      <c r="I22" s="14">
        <f>(+H22/B$5)</f>
        <v>2971.0578028704517</v>
      </c>
      <c r="J22" s="6"/>
      <c r="L22" s="1"/>
      <c r="M22" t="s">
        <v>6</v>
      </c>
      <c r="N22" s="6">
        <f>I35</f>
        <v>-1614.5692288666594</v>
      </c>
      <c r="O22" s="8"/>
    </row>
    <row r="23" spans="1:15" ht="13.5">
      <c r="A23" s="89" t="s">
        <v>58</v>
      </c>
      <c r="B23" s="52"/>
      <c r="C23" s="53"/>
      <c r="D23" s="52"/>
      <c r="E23" s="54"/>
      <c r="F23" s="53"/>
      <c r="G23" s="103"/>
      <c r="H23" s="79"/>
      <c r="I23" s="14"/>
      <c r="J23" s="6"/>
      <c r="L23" s="1"/>
      <c r="N23" s="6"/>
      <c r="O23" s="8"/>
    </row>
    <row r="24" spans="1:15" ht="13.5">
      <c r="A24" s="68" t="s">
        <v>52</v>
      </c>
      <c r="B24" s="52">
        <v>9736791983</v>
      </c>
      <c r="C24" s="99">
        <f>(+B24*G24)/B$5</f>
        <v>701735104.3040975</v>
      </c>
      <c r="D24" s="52">
        <v>5082486951</v>
      </c>
      <c r="E24" s="54">
        <f>+D24/B24</f>
        <v>0.5219878333514564</v>
      </c>
      <c r="F24" s="99">
        <f>+C24*E24</f>
        <v>366297186.6823541</v>
      </c>
      <c r="G24" s="103">
        <v>52.45</v>
      </c>
      <c r="H24" s="79">
        <f>+G24*D24/1000000</f>
        <v>266576.44057995</v>
      </c>
      <c r="I24" s="14">
        <f>(+H24/B$5)</f>
        <v>366.2971866823541</v>
      </c>
      <c r="J24" s="6"/>
      <c r="L24" s="1"/>
      <c r="N24" s="6"/>
      <c r="O24" s="8"/>
    </row>
    <row r="25" spans="1:15" ht="13.5">
      <c r="A25" s="65" t="s">
        <v>51</v>
      </c>
      <c r="B25" s="52"/>
      <c r="C25" s="53"/>
      <c r="D25" s="52"/>
      <c r="E25" s="54"/>
      <c r="F25" s="55"/>
      <c r="G25" s="103"/>
      <c r="H25" s="79"/>
      <c r="I25" s="14"/>
      <c r="J25" s="6"/>
      <c r="L25" s="1"/>
      <c r="N25" s="6"/>
      <c r="O25" s="8"/>
    </row>
    <row r="26" spans="1:15" ht="13.5">
      <c r="A26" s="68" t="s">
        <v>50</v>
      </c>
      <c r="B26" s="58" t="s">
        <v>18</v>
      </c>
      <c r="C26" s="58" t="s">
        <v>18</v>
      </c>
      <c r="D26" s="58" t="s">
        <v>18</v>
      </c>
      <c r="E26" s="54">
        <f>+E19</f>
        <v>0.9972679323960971</v>
      </c>
      <c r="F26" s="58" t="s">
        <v>18</v>
      </c>
      <c r="G26" s="59" t="s">
        <v>18</v>
      </c>
      <c r="H26" s="116">
        <v>609415.6056345454</v>
      </c>
      <c r="I26" s="14">
        <f>(+H26/B$5)</f>
        <v>837.3854095231195</v>
      </c>
      <c r="J26" s="35" t="s">
        <v>20</v>
      </c>
      <c r="L26" s="1"/>
      <c r="N26" s="6"/>
      <c r="O26" s="8"/>
    </row>
    <row r="27" spans="1:15" ht="13.5">
      <c r="A27" s="68"/>
      <c r="B27" s="52"/>
      <c r="C27" s="53"/>
      <c r="D27" s="52"/>
      <c r="E27" s="54"/>
      <c r="F27" s="55"/>
      <c r="G27" s="103"/>
      <c r="H27" s="79"/>
      <c r="I27" s="14"/>
      <c r="J27" s="6"/>
      <c r="L27" s="1"/>
      <c r="N27" s="6"/>
      <c r="O27" s="8"/>
    </row>
    <row r="28" spans="1:15" ht="13.5">
      <c r="A28" s="69"/>
      <c r="B28" s="56"/>
      <c r="C28" s="56"/>
      <c r="D28" s="56"/>
      <c r="E28" s="56"/>
      <c r="F28" s="56"/>
      <c r="G28" s="103"/>
      <c r="H28" s="109"/>
      <c r="I28" s="57"/>
      <c r="J28" s="6"/>
      <c r="L28" s="1"/>
      <c r="M28" t="s">
        <v>7</v>
      </c>
      <c r="N28" s="6">
        <f>+N21+N22</f>
        <v>8050.565539224182</v>
      </c>
      <c r="O28" s="8"/>
    </row>
    <row r="29" spans="1:12" ht="13.5">
      <c r="A29" s="65" t="s">
        <v>11</v>
      </c>
      <c r="B29" s="49"/>
      <c r="C29" s="60"/>
      <c r="D29" s="54"/>
      <c r="E29" s="46"/>
      <c r="F29" s="50"/>
      <c r="G29" s="101"/>
      <c r="H29" s="110">
        <v>14097.839</v>
      </c>
      <c r="I29" s="48">
        <f>H29/B$5</f>
        <v>19.371549686709905</v>
      </c>
      <c r="J29" s="35" t="s">
        <v>20</v>
      </c>
      <c r="L29" s="1"/>
    </row>
    <row r="30" spans="1:12" ht="12">
      <c r="A30" s="70"/>
      <c r="B30" s="46"/>
      <c r="C30" s="51"/>
      <c r="D30" s="49"/>
      <c r="E30" s="49"/>
      <c r="F30" s="50"/>
      <c r="G30" s="101"/>
      <c r="H30" s="79"/>
      <c r="I30" s="14"/>
      <c r="L30" s="1"/>
    </row>
    <row r="31" spans="1:14" ht="12">
      <c r="A31" s="74" t="s">
        <v>22</v>
      </c>
      <c r="B31" s="75"/>
      <c r="C31" s="76"/>
      <c r="D31" s="77"/>
      <c r="E31" s="75"/>
      <c r="F31" s="75"/>
      <c r="G31" s="111"/>
      <c r="H31" s="80">
        <f>SUM(H10:H30)</f>
        <v>7033898.478825789</v>
      </c>
      <c r="I31" s="78">
        <f>SUM(I10:I30)</f>
        <v>9665.13476809084</v>
      </c>
      <c r="L31" s="1"/>
      <c r="M31" s="22" t="s">
        <v>31</v>
      </c>
      <c r="N31" s="22">
        <f>+F40</f>
        <v>1662759593</v>
      </c>
    </row>
    <row r="32" spans="1:14" ht="13.5">
      <c r="A32" s="87" t="s">
        <v>46</v>
      </c>
      <c r="B32" s="12"/>
      <c r="C32" s="12"/>
      <c r="D32" s="12"/>
      <c r="E32" s="12"/>
      <c r="F32" s="12"/>
      <c r="G32" s="112"/>
      <c r="H32" s="79">
        <f>+B64</f>
        <v>1175018.902</v>
      </c>
      <c r="I32" s="48">
        <f>+H32/B5</f>
        <v>1614.5692288666594</v>
      </c>
      <c r="K32" s="1"/>
      <c r="L32" s="1"/>
      <c r="M32" s="22"/>
      <c r="N32" s="22"/>
    </row>
    <row r="33" spans="1:14" ht="12.7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2">
        <f>+N28*1000000</f>
        <v>8050565539.224182</v>
      </c>
    </row>
    <row r="34" spans="1:14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7033898.478825789</v>
      </c>
      <c r="I34" s="11">
        <f>H34/B$5</f>
        <v>9665.134768090838</v>
      </c>
      <c r="K34" s="1"/>
      <c r="L34" s="1"/>
      <c r="M34" s="22"/>
      <c r="N34" s="22"/>
    </row>
    <row r="35" spans="1:14" ht="12.75">
      <c r="A35" s="73" t="s">
        <v>68</v>
      </c>
      <c r="B35" s="12"/>
      <c r="C35" s="12"/>
      <c r="D35" s="12"/>
      <c r="E35" s="12"/>
      <c r="F35" s="12"/>
      <c r="G35" s="12"/>
      <c r="H35" s="13">
        <f>-H32</f>
        <v>-1175018.902</v>
      </c>
      <c r="I35" s="14">
        <f>H35/B$5</f>
        <v>-1614.5692288666594</v>
      </c>
      <c r="K35" s="1"/>
      <c r="L35" s="1"/>
      <c r="M35" t="s">
        <v>33</v>
      </c>
      <c r="N35" s="25">
        <f>+B5</f>
        <v>727.76</v>
      </c>
    </row>
    <row r="36" spans="1:14" ht="13.5" thickBot="1">
      <c r="A36" s="40" t="s">
        <v>14</v>
      </c>
      <c r="B36" s="15"/>
      <c r="C36" s="15"/>
      <c r="D36" s="15"/>
      <c r="E36" s="15"/>
      <c r="F36" s="15"/>
      <c r="G36" s="81" t="s">
        <v>7</v>
      </c>
      <c r="H36" s="40">
        <f>+H34+H35</f>
        <v>5858879.576825789</v>
      </c>
      <c r="I36" s="41">
        <f>+I34+I35</f>
        <v>8050.565539224179</v>
      </c>
      <c r="K36" s="1"/>
      <c r="L36" s="1"/>
      <c r="N36" s="6"/>
    </row>
    <row r="37" spans="1:14" ht="12.75">
      <c r="A37" s="42"/>
      <c r="B37" s="12"/>
      <c r="C37" s="12"/>
      <c r="D37" s="12"/>
      <c r="E37" s="12"/>
      <c r="F37" s="12"/>
      <c r="G37" s="12"/>
      <c r="H37" s="42"/>
      <c r="I37" s="43"/>
      <c r="K37" s="1"/>
      <c r="L37" s="1"/>
      <c r="M37" t="s">
        <v>34</v>
      </c>
      <c r="N37" s="44">
        <f>+(N33*N35)/N31</f>
        <v>3523.587896585235</v>
      </c>
    </row>
    <row r="38" spans="1:14" ht="12">
      <c r="A38" s="1"/>
      <c r="B38" s="1"/>
      <c r="C38" s="1"/>
      <c r="D38" s="1"/>
      <c r="E38" s="1"/>
      <c r="F38" s="37" t="s">
        <v>44</v>
      </c>
      <c r="G38" s="44">
        <f>+H36*1000000/F40</f>
        <v>3523.5878965852335</v>
      </c>
      <c r="H38" s="4"/>
      <c r="I38" s="1"/>
      <c r="K38" s="1"/>
      <c r="L38" s="1"/>
      <c r="N38" s="6"/>
    </row>
    <row r="39" spans="1:14" ht="12.7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2" t="s">
        <v>39</v>
      </c>
      <c r="B40" s="16"/>
      <c r="C40" s="16"/>
      <c r="D40" s="16"/>
      <c r="E40" s="16"/>
      <c r="F40" s="92">
        <f>1662759593</f>
        <v>1662759593</v>
      </c>
      <c r="G40" s="115">
        <v>1589</v>
      </c>
      <c r="H40" s="17">
        <f>+G40*F40/1000000</f>
        <v>2642124.993277</v>
      </c>
      <c r="I40" s="18">
        <f>H40/B$5</f>
        <v>3630.489437832527</v>
      </c>
      <c r="K40" s="1"/>
      <c r="L40" s="1"/>
      <c r="N40" s="6"/>
    </row>
    <row r="41" spans="1:12" ht="13.5" thickBot="1">
      <c r="A41" s="27" t="s">
        <v>8</v>
      </c>
      <c r="B41" s="1"/>
      <c r="C41" s="1"/>
      <c r="D41" s="1"/>
      <c r="E41" s="1"/>
      <c r="F41" s="1"/>
      <c r="G41" s="1"/>
      <c r="H41" s="19">
        <f>(H40-H36)/H36</f>
        <v>-0.5490392047435724</v>
      </c>
      <c r="I41" s="1"/>
      <c r="K41" s="1"/>
      <c r="L41" s="1"/>
    </row>
    <row r="42" spans="7:12" ht="12">
      <c r="G42" s="56"/>
      <c r="H42" s="9"/>
      <c r="I42" s="56"/>
      <c r="K42" s="1"/>
      <c r="L42" s="1"/>
    </row>
    <row r="43" spans="8:12" ht="12">
      <c r="H43" s="114"/>
      <c r="K43" s="1"/>
      <c r="L43" s="1"/>
    </row>
    <row r="44" spans="1:14" ht="12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">
      <c r="A45" s="1"/>
      <c r="B45" s="1"/>
      <c r="C45" s="1"/>
      <c r="D45" s="1"/>
      <c r="E45" s="1"/>
      <c r="F45" s="1"/>
      <c r="G45" s="1"/>
      <c r="H45" s="113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83" t="s">
        <v>15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">
      <c r="A48" s="30"/>
      <c r="B48" s="29" t="s">
        <v>26</v>
      </c>
      <c r="C48" s="29" t="s">
        <v>27</v>
      </c>
      <c r="F48" s="29" t="s">
        <v>25</v>
      </c>
      <c r="G48" s="29" t="s">
        <v>28</v>
      </c>
      <c r="H48" s="1"/>
      <c r="I48" s="1"/>
      <c r="J48" s="1"/>
      <c r="K48" s="1"/>
      <c r="L48" s="32"/>
      <c r="M48" s="22"/>
    </row>
    <row r="49" spans="1:13" ht="12">
      <c r="A49" s="1"/>
      <c r="B49" s="31" t="str">
        <f>+B9</f>
        <v>as of June 30, 2021</v>
      </c>
      <c r="C49" s="31" t="str">
        <f>+B49</f>
        <v>as of June 30, 2021</v>
      </c>
      <c r="D49" s="31" t="s">
        <v>10</v>
      </c>
      <c r="E49" s="31" t="s">
        <v>17</v>
      </c>
      <c r="F49" s="31" t="str">
        <f>+B49</f>
        <v>as of June 30, 2021</v>
      </c>
      <c r="G49" s="31" t="str">
        <f>+F49</f>
        <v>as of June 30, 2021</v>
      </c>
      <c r="I49" s="1"/>
      <c r="J49" s="5"/>
      <c r="K49" s="1"/>
      <c r="L49" s="1"/>
      <c r="M49" s="33"/>
    </row>
    <row r="50" spans="1:12" ht="12">
      <c r="A50" s="1" t="s">
        <v>9</v>
      </c>
      <c r="B50" s="1">
        <f>+B12</f>
        <v>101017081114</v>
      </c>
      <c r="C50" s="99">
        <f>(+B50*G50)/B$5</f>
        <v>10062009742.15931</v>
      </c>
      <c r="D50" s="1">
        <f>+D12</f>
        <v>25945976765.5</v>
      </c>
      <c r="E50" s="21">
        <f>+D50/B50</f>
        <v>0.2568474210437678</v>
      </c>
      <c r="F50" s="100">
        <f>+C50*E50</f>
        <v>2584401252.7908854</v>
      </c>
      <c r="G50" s="25">
        <f>+G12</f>
        <v>72.49</v>
      </c>
      <c r="I50" s="1"/>
      <c r="J50" s="5"/>
      <c r="K50" s="1"/>
      <c r="L50" s="1"/>
    </row>
    <row r="51" spans="1:12" ht="12">
      <c r="A51" s="90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7:12" ht="12">
      <c r="G52" s="36"/>
      <c r="I52" s="1"/>
      <c r="J52" s="5"/>
      <c r="K52" s="1"/>
      <c r="L52" s="1"/>
    </row>
    <row r="53" spans="7:13" ht="12">
      <c r="G53" s="36"/>
      <c r="I53" s="1"/>
      <c r="J53" s="5"/>
      <c r="K53" s="1"/>
      <c r="L53" s="1"/>
      <c r="M53" s="22"/>
    </row>
    <row r="54" spans="7:12" ht="12">
      <c r="G54" s="36"/>
      <c r="I54" s="1"/>
      <c r="J54" s="5"/>
      <c r="K54" s="1"/>
      <c r="L54" s="1"/>
    </row>
    <row r="55" spans="7:12" ht="12">
      <c r="G55" s="36"/>
      <c r="H55" s="1"/>
      <c r="I55" s="1"/>
      <c r="J55" s="1"/>
      <c r="K55" s="1"/>
      <c r="L55" s="32"/>
    </row>
    <row r="56" spans="7:12" ht="12">
      <c r="G56" s="1"/>
      <c r="H56" s="1"/>
      <c r="I56" s="1"/>
      <c r="J56" s="1"/>
      <c r="L56" s="1"/>
    </row>
    <row r="57" spans="7:12" ht="12">
      <c r="G57" s="1"/>
      <c r="H57" s="1"/>
      <c r="I57" s="1"/>
      <c r="J57" s="1"/>
      <c r="L57" s="1"/>
    </row>
    <row r="58" spans="7:12" ht="12">
      <c r="G58" s="1"/>
      <c r="L58" s="1"/>
    </row>
    <row r="59" spans="2:12" ht="12">
      <c r="B59" s="29" t="str">
        <f>+H9</f>
        <v>MCh$</v>
      </c>
      <c r="C59" s="29" t="str">
        <f>+I9</f>
        <v>MUSD</v>
      </c>
      <c r="L59" s="1"/>
    </row>
    <row r="60" spans="1:12" ht="12">
      <c r="A60" t="s">
        <v>41</v>
      </c>
      <c r="B60" s="3">
        <v>985332.806</v>
      </c>
      <c r="C60" s="6">
        <f>+B60/B5</f>
        <v>1353.9254781796196</v>
      </c>
      <c r="D60" s="22"/>
      <c r="H60" s="22"/>
      <c r="L60" s="1"/>
    </row>
    <row r="61" spans="1:8" ht="12">
      <c r="A61" t="s">
        <v>65</v>
      </c>
      <c r="B61" s="3">
        <v>102663.225</v>
      </c>
      <c r="C61" s="5">
        <f>+B61/B5</f>
        <v>141.06741920413324</v>
      </c>
      <c r="D61" s="1"/>
      <c r="E61" s="1"/>
      <c r="H61" s="22"/>
    </row>
    <row r="62" spans="1:8" ht="12">
      <c r="A62" t="s">
        <v>64</v>
      </c>
      <c r="B62" s="3">
        <v>87022.871</v>
      </c>
      <c r="C62" s="5">
        <f>+B62/B5</f>
        <v>119.57633148290645</v>
      </c>
      <c r="F62" s="99"/>
      <c r="G62" s="21"/>
      <c r="H62" s="22"/>
    </row>
    <row r="63" spans="1:8" ht="12">
      <c r="A63" s="88"/>
      <c r="B63" s="3"/>
      <c r="C63" s="5"/>
      <c r="F63" s="1"/>
      <c r="G63" s="21"/>
      <c r="H63" s="22"/>
    </row>
    <row r="64" spans="1:8" ht="12.75">
      <c r="A64" s="23" t="s">
        <v>37</v>
      </c>
      <c r="B64" s="104">
        <f>+B60+B61+B62+B63</f>
        <v>1175018.902</v>
      </c>
      <c r="C64" s="84">
        <f>+C60+C61+C62</f>
        <v>1614.5692288666594</v>
      </c>
      <c r="D64" s="1"/>
      <c r="F64" s="99"/>
      <c r="G64" s="21"/>
      <c r="H64" s="22"/>
    </row>
    <row r="65" spans="2:8" ht="12">
      <c r="B65" s="1"/>
      <c r="C65" s="1"/>
      <c r="D65" s="1"/>
      <c r="F65" s="99"/>
      <c r="G65" s="21"/>
      <c r="H65" s="22"/>
    </row>
    <row r="66" spans="2:6" ht="12">
      <c r="B66" s="1"/>
      <c r="C66" s="1"/>
      <c r="F66" s="1"/>
    </row>
    <row r="67" spans="1:6" ht="12">
      <c r="A67" s="88" t="s">
        <v>67</v>
      </c>
      <c r="B67" s="1"/>
      <c r="C67" s="1"/>
      <c r="F67" s="1"/>
    </row>
    <row r="68" spans="1:6" ht="12">
      <c r="A68" s="88" t="s">
        <v>61</v>
      </c>
      <c r="C68" s="1"/>
      <c r="F68" s="37"/>
    </row>
    <row r="69" spans="1:6" ht="12">
      <c r="A69" s="88"/>
      <c r="C69" s="1"/>
      <c r="F69" s="37"/>
    </row>
    <row r="70" spans="2:6" ht="12">
      <c r="B70" s="37" t="s">
        <v>9</v>
      </c>
      <c r="C70" s="37" t="s">
        <v>39</v>
      </c>
      <c r="D70" s="37" t="s">
        <v>40</v>
      </c>
      <c r="E70" s="25"/>
      <c r="F70" s="25"/>
    </row>
    <row r="71" spans="2:6" ht="12">
      <c r="B71" s="21">
        <f>+C71+D71</f>
        <v>1</v>
      </c>
      <c r="C71" s="86">
        <v>0.5</v>
      </c>
      <c r="D71" s="86">
        <v>0.5</v>
      </c>
      <c r="E71" s="22"/>
      <c r="F71" s="22">
        <f>46815289329+4854988014</f>
        <v>51670277343</v>
      </c>
    </row>
    <row r="72" spans="1:6" ht="12">
      <c r="A72" t="s">
        <v>38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">
      <c r="B73" s="22"/>
      <c r="C73" s="21"/>
      <c r="D73" s="21">
        <f>+D72/B72</f>
        <v>0.5</v>
      </c>
      <c r="E73" s="25"/>
      <c r="F73" s="25"/>
    </row>
    <row r="74" spans="2:6" ht="12">
      <c r="B74" s="22"/>
      <c r="C74" s="25"/>
      <c r="E74" s="25"/>
      <c r="F74" s="25"/>
    </row>
    <row r="75" spans="2:5" ht="12">
      <c r="B75" s="39"/>
      <c r="C75" s="37"/>
      <c r="D75" s="37"/>
      <c r="E75" s="22"/>
    </row>
    <row r="76" spans="2:5" ht="12">
      <c r="B76" s="22"/>
      <c r="C76" s="22"/>
      <c r="D76" s="22"/>
      <c r="E76" s="25"/>
    </row>
    <row r="77" spans="2:5" ht="12">
      <c r="B77" s="22"/>
      <c r="C77" s="25"/>
      <c r="D77" s="38"/>
      <c r="E77" s="25"/>
    </row>
    <row r="78" spans="2:6" ht="12">
      <c r="B78" s="22"/>
      <c r="C78" s="22"/>
      <c r="D78" s="38"/>
      <c r="E78" s="25"/>
      <c r="F78" s="22"/>
    </row>
    <row r="79" spans="2:5" ht="12">
      <c r="B79" s="22"/>
      <c r="C79" s="22"/>
      <c r="E79" s="25"/>
    </row>
    <row r="80" spans="2:5" ht="12">
      <c r="B80" s="22"/>
      <c r="C80" s="22"/>
      <c r="E80" s="25"/>
    </row>
    <row r="81" spans="2:3" ht="12">
      <c r="B81" s="22"/>
      <c r="C81" s="22"/>
    </row>
    <row r="82" spans="2:3" ht="12">
      <c r="B82" s="22"/>
      <c r="C82" s="22"/>
    </row>
    <row r="83" spans="2:3" ht="12">
      <c r="B83" s="6"/>
      <c r="C83" s="6"/>
    </row>
    <row r="84" ht="12">
      <c r="C84" s="6"/>
    </row>
    <row r="99" ht="12">
      <c r="B99">
        <v>139642577000</v>
      </c>
    </row>
    <row r="101" ht="12">
      <c r="B101">
        <v>1338335100</v>
      </c>
    </row>
    <row r="102" ht="12">
      <c r="B102">
        <v>1344577775</v>
      </c>
    </row>
    <row r="103" ht="12">
      <c r="B103">
        <f>+B99/B102</f>
        <v>103.85608002482415</v>
      </c>
    </row>
    <row r="104" ht="12">
      <c r="B104">
        <f>+B99/B101</f>
        <v>104.34051755797184</v>
      </c>
    </row>
  </sheetData>
  <sheetProtection/>
  <mergeCells count="1">
    <mergeCell ref="H8:I8"/>
  </mergeCells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2021-09-23T17:23:55Z</cp:lastPrinted>
  <dcterms:created xsi:type="dcterms:W3CDTF">2000-08-28T16:15:11Z</dcterms:created>
  <dcterms:modified xsi:type="dcterms:W3CDTF">2021-09-30T16:37:25Z</dcterms:modified>
  <cp:category/>
  <cp:version/>
  <cp:contentType/>
  <cp:contentStatus/>
</cp:coreProperties>
</file>